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ocuments\ПСАЛ ПРИОРИТЕ 2030\Отчеты и защиты по Приоритет 2030\Защита и отчет 2022\подготовка финального отчета за 2022\"/>
    </mc:Choice>
  </mc:AlternateContent>
  <bookViews>
    <workbookView xWindow="-120" yWindow="-120" windowWidth="29040" windowHeight="15720" activeTab="2"/>
  </bookViews>
  <sheets>
    <sheet name="Титул" sheetId="1" r:id="rId1"/>
    <sheet name="Привлечённый внебюджет" sheetId="2" r:id="rId2"/>
    <sheet name="Собственный внебюджет" sheetId="4" r:id="rId3"/>
  </sheets>
  <definedNames>
    <definedName name="Excel_BuiltIn_Print_Titles" localSheetId="1">'Привлечённый внебюджет'!$7:$7</definedName>
    <definedName name="Excel_BuiltIn_Print_Titles" localSheetId="2">'Собственный внебюджет'!$7:$7</definedName>
    <definedName name="_xlnm.Print_Titles" localSheetId="1">'Привлечённый внебюджет'!$7:$7</definedName>
    <definedName name="_xlnm.Print_Titles" localSheetId="2">'Собственный внебюджет'!$7:$7</definedName>
    <definedName name="_xlnm.Print_Area" localSheetId="0">Титул!$A$1:$FE$23</definedName>
  </definedNames>
  <calcPr calcId="152511"/>
</workbook>
</file>

<file path=xl/calcChain.xml><?xml version="1.0" encoding="utf-8"?>
<calcChain xmlns="http://schemas.openxmlformats.org/spreadsheetml/2006/main">
  <c r="L26" i="2" l="1"/>
  <c r="J26" i="2"/>
  <c r="C79" i="4" l="1"/>
  <c r="C78" i="4"/>
  <c r="C75" i="4"/>
  <c r="C74" i="4" s="1"/>
  <c r="C71" i="4"/>
  <c r="C70" i="4" s="1"/>
  <c r="C67" i="4"/>
  <c r="C66" i="4" s="1"/>
  <c r="C63" i="4"/>
  <c r="C62" i="4"/>
  <c r="C59" i="4"/>
  <c r="C55" i="4"/>
  <c r="C54" i="4"/>
  <c r="C51" i="4"/>
  <c r="C50" i="4" s="1"/>
  <c r="F48" i="4"/>
  <c r="E48" i="4"/>
  <c r="C34" i="4"/>
  <c r="C21" i="4"/>
  <c r="C8" i="4" l="1"/>
  <c r="C48" i="4" s="1"/>
  <c r="J14" i="2"/>
  <c r="J13" i="2"/>
  <c r="J12" i="2"/>
  <c r="J11" i="2"/>
  <c r="J10" i="2"/>
  <c r="J9" i="2"/>
  <c r="J8" i="2"/>
  <c r="L14" i="2" l="1"/>
  <c r="L13" i="2"/>
  <c r="L12" i="2"/>
  <c r="L11" i="2"/>
  <c r="L10" i="2"/>
  <c r="L9" i="2"/>
  <c r="L8" i="2"/>
  <c r="L23" i="2"/>
  <c r="J23" i="2"/>
  <c r="L22" i="2"/>
  <c r="J22" i="2"/>
  <c r="L21" i="2"/>
  <c r="L20" i="2"/>
  <c r="J20" i="2"/>
  <c r="L17" i="2"/>
  <c r="J17" i="2"/>
  <c r="L16" i="2"/>
  <c r="J16" i="2"/>
  <c r="L15" i="2"/>
  <c r="L28" i="2" l="1"/>
  <c r="BR23" i="1" s="1"/>
  <c r="G28" i="2"/>
  <c r="J28" i="2" l="1"/>
</calcChain>
</file>

<file path=xl/sharedStrings.xml><?xml version="1.0" encoding="utf-8"?>
<sst xmlns="http://schemas.openxmlformats.org/spreadsheetml/2006/main" count="360" uniqueCount="231">
  <si>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</si>
  <si>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</si>
  <si>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</si>
  <si>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СВЕДЕНИЯ О ДОКУМЕНТАХ, ПОДТВЕРЖДАЮЩИХ ПРИВЛЕЧЕНИЕ ПОЛУЧАТЕЛЕМ ГРАНТА</t>
  </si>
  <si>
    <t xml:space="preserve">СРЕДСТВ ВНЕБЮДЖЕТНЫХ ИСТОЧНИКОВ НА ПРОВЕДЕНИЕ </t>
  </si>
  <si>
    <t xml:space="preserve">ПРИКЛАДНЫХ НАУЧНЫХ ИССЛЕДОВАНИЙ И (ИЛИ) ЭКСПЕРИМЕНТАЛЬНЫХ РАЗРАБОТОК </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</si>
  <si>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</si>
  <si>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</si>
  <si>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</si>
  <si>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</si>
  <si>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</si>
  <si>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17 февраля года, следующего за отчетным годом</t>
  </si>
  <si>
    <t>"Приоритет-2030" - получатели грантов в форме субсидии</t>
  </si>
  <si>
    <t>Годовая</t>
  </si>
  <si>
    <t>Наименование университета</t>
  </si>
  <si>
    <t>Федеральное государственное автономное образовательное учреждение высшего образования «Самарский национальный исследовательский университет имени академика С.П. Королева»</t>
  </si>
  <si>
    <t>ИНН</t>
  </si>
  <si>
    <t>6316000632</t>
  </si>
  <si>
    <t xml:space="preserve">Достоверность сведений о документах, подтверждающих привлечение получателем гранта средств внебюджетных источников на проведение прикладных научных исследований </t>
  </si>
  <si>
    <t>и (или) экспериментальных разработок, и сумму указанных средств в размере</t>
  </si>
  <si>
    <t>руб.</t>
  </si>
  <si>
    <t>подтверждаю</t>
  </si>
  <si>
    <t>Реестр договоров и иных документов, подтверждающих привлечение средств внебюджетных источников на проведение прикладных научных исследований и (или) экспериментальных разработок, полученных от заказчиков (иных внешних партнеров), в 2022 году *</t>
  </si>
  <si>
    <t>№ п/п</t>
  </si>
  <si>
    <t>Реквизиты и иные характеристики договоров**</t>
  </si>
  <si>
    <t>Платежное поручение,  подтверждающее поступление денежных средств на лицевой (расчетный, текущий) счет**</t>
  </si>
  <si>
    <t xml:space="preserve">Стратегический проект или раздел научно-исследовательской политики Программы развития университета, в рамках реализации которого (ых) поступили денежные средства </t>
  </si>
  <si>
    <t>№, дата</t>
  </si>
  <si>
    <t>контрагент</t>
  </si>
  <si>
    <t xml:space="preserve">вид (тип) договора в соответствии с Гражданским кодексом Российской Федерации </t>
  </si>
  <si>
    <t>предмет договора</t>
  </si>
  <si>
    <t>сумма договора, руб.</t>
  </si>
  <si>
    <t>исполнение договора</t>
  </si>
  <si>
    <t xml:space="preserve">наименование </t>
  </si>
  <si>
    <t xml:space="preserve">ИНН </t>
  </si>
  <si>
    <t>полученный результат</t>
  </si>
  <si>
    <t>реквизиты акта</t>
  </si>
  <si>
    <t xml:space="preserve">№, дата </t>
  </si>
  <si>
    <t>сумма, руб.</t>
  </si>
  <si>
    <t xml:space="preserve">наименование,                №, дата </t>
  </si>
  <si>
    <t>Итого:</t>
  </si>
  <si>
    <t>-</t>
  </si>
  <si>
    <t>* - указываются договоры и иные документы, свидетельствующие о поступившем на лицевые (расчетные, текущие) счета объеме денежных средств от заказчиков за выполненные прикладные научные исследования и (или) экспериментальные разработки, а также в рамках субсидий (грантов) за счет средств субъекта Российской Федерации, средств местных бюджетов, спонсорской поддержки, иных пожертвований в целях реализации научно-исследовательской политики Программы развития университета. В данной строке не учитываются средства федерального бюджета, предоставляемые университету в рамках иных мер государственной поддержки, в том числе в виде грантов в форме субсидий, гранты Российского научного фонда</t>
  </si>
  <si>
    <t>** - сканированные копии указанных документов предоставляются университетом по запросу ФГАНУ "Социоцентр"</t>
  </si>
  <si>
    <t>Реестр договоров и иных документов, подтверждающих привлечение собственных внебюджетных средств на проведение прикладных научных исследований и (или) экспериментальных разработок в 2022 году *</t>
  </si>
  <si>
    <t xml:space="preserve">Название, реквизиты регистра управленческого (бухгалтерского) учета </t>
  </si>
  <si>
    <t>Платежное поручение,  подтверждающее выплату денежных средств</t>
  </si>
  <si>
    <t>название, реквизиты, иные необходимые для идентификации средств (расходов) характеристики</t>
  </si>
  <si>
    <t>примечание</t>
  </si>
  <si>
    <t>всего</t>
  </si>
  <si>
    <t>в том числе за счет собственных средств, направленных на проведение прикладных научных исследований и (или) экспериментальных разработок</t>
  </si>
  <si>
    <t>* - указываются договоры и иные документы, подтверждающие направление собственных средств образовательной организации высшего образования  в целях реализации научно-исследовательской политики Программы развития университета.  В качестве подтверждения расходования собственных средств образовательной организации могут являться регистры управленческого (бухгалтерского) учета, предусмотренные финансовой (учетной) политикой университета, по коду финансового обеспечения 2 "Приносящая доход деятельность (собственные доходы учреждения)" в пределах плана финансово-хозяйственной деятельности, подтверждающие направление средств на мероприятия, предусмотренные программой развития университета, не относящиеся к текущей деятельности университета. При этом критерием отнесения расходов к текущим затратам является невозможность их невыполнения для обеспечения уставной деятельности университета в рамках федеральных государственных образовательных стандартов. В данной строке не учитываются средства, расходы из федерального бюджета, а также учтенные во вкладке "Привлечённый внебюджет"</t>
  </si>
  <si>
    <t>ИННОВАЦИОННЫЙ ФОНД</t>
  </si>
  <si>
    <t>Программное обеспечение, реализующее систему полуавтоматического и автоматического контроля состояния ремонта путей с применением данных БПЛА</t>
  </si>
  <si>
    <t>№  5/22-РЖД/2022 (61/22Б) от 03.10.2022</t>
  </si>
  <si>
    <t>3/22-ИП/2022 (59/22) от 19.08.2022</t>
  </si>
  <si>
    <t>Разработка программного комплекса для решения задач выбора проектных характеристик, моделирования целевого функционирования и оценки эффективности многоспутниковых космических систем на основе малых космических аппаратов различного назначения</t>
  </si>
  <si>
    <t>1/22-АКД/2022 (52/22Б) от 05.08.2022</t>
  </si>
  <si>
    <t>Разработка цифровых средств для автоматизации процессов коррекции газодинамических моделей узлов по результатам термомеханического расчета для учета изменения геометрии ДСЕ в процессе работы с демонстрацией работоспособности комплекса ПО на примере расчетов наземного ГТД</t>
  </si>
  <si>
    <t>2/22-АКД/2022 (62/22Б) от 03.10.2022</t>
  </si>
  <si>
    <t>Формирование конструктивного облика камеры сгорания, работающей на перспективном виде топлива</t>
  </si>
  <si>
    <t>9/22-ИП/2022 от 14.10.2022</t>
  </si>
  <si>
    <t>Создание миниатюрных аналитических систем на основе новых двумерных материалов для детектирования токсичных газов</t>
  </si>
  <si>
    <t>2/3-АКД/2021 (50/21Б) от 23.12.2021</t>
  </si>
  <si>
    <t>Разработка комплекта программных средств оптимального проектирования газовых турбин</t>
  </si>
  <si>
    <t>2/22-ИП/2022 (60/22) от 19.08.2022</t>
  </si>
  <si>
    <t>Разработка прототипа подвеса ротора с использованием осевого гибридного активного магнитного подшипника (АМП)</t>
  </si>
  <si>
    <t>6316113594</t>
  </si>
  <si>
    <t>договор предоставления гранта</t>
  </si>
  <si>
    <t>Разработка технологических режимов термообработки в вакууме имплантатов, изготавливаемых из титанового сплава ВТ-6 механической обработкой и селективным лазерным спеканием в рамках разработки и создания бионических структур.</t>
  </si>
  <si>
    <t>ГК/ПД397 (57/22) от 20.06.2022</t>
  </si>
  <si>
    <t>ГУ САМГМУ</t>
  </si>
  <si>
    <t>Разработка и исследование новых глубоких архитектур для синтеза изображений по русским описаниям (ruDALL-E)</t>
  </si>
  <si>
    <t>АНО "ИНСТИТУТ ИСКУССТВЕННОГО ИНТЕЛЛЕКТА"</t>
  </si>
  <si>
    <t>147/21 от 30.12.2021</t>
  </si>
  <si>
    <t>договор возмездного оказания услуг</t>
  </si>
  <si>
    <t>Разработка и изготовление опытного образца комплекса радиоэлектронного оборудования на беспилотное воздушное судно с вертикальным взлетом и посадкой. Шифр: БВС СТ-ВВП-КРЭО</t>
  </si>
  <si>
    <t>119/21 от 01.12.2021</t>
  </si>
  <si>
    <t>АО "НПП "РАДАР ммс"</t>
  </si>
  <si>
    <t>ОКР "Разработка, проектирование, изготовление силоизмерительного устройства для измерения тяги двигателя вдоль продольной оси РДМТ с диапазоном измерения тяги от 196 до 686 Н (СИУ)."</t>
  </si>
  <si>
    <t>НИИМАШ АО</t>
  </si>
  <si>
    <t>1625730301853217000241351/2/22/2-012-067-2022 от 24.02.2022</t>
  </si>
  <si>
    <t>Разработка облика перспективного газогенератора для двигателей НК тягой до 24 тонн 203х-001</t>
  </si>
  <si>
    <t>001218  (9/21)</t>
  </si>
  <si>
    <t>0000000002021PVX0002/68960 (19/21) от 11.01.2021</t>
  </si>
  <si>
    <t>Создание опытного образца камеры сгорания газотурбинной установки ГТЭ-65.1 с низкими выбросами оксидов азота для работы на метано-водородной смеси. Эскизный проект.</t>
  </si>
  <si>
    <t>АО "ОДК-Авиадвигатель"</t>
  </si>
  <si>
    <t xml:space="preserve">ПАО ОДК-КУЗНЕЦОВ </t>
  </si>
  <si>
    <t xml:space="preserve">АО СИЛОВЫЕ МАШИНЫ </t>
  </si>
  <si>
    <t>0000000002020P0U0002/98/21 от 28.03.2021</t>
  </si>
  <si>
    <t>СЧ НИОКР: Адаптация  конструкции фронтового устройства под параметры двигателя-демонстратора технологий и расчетно-экспериментальное исследование его характеристик.</t>
  </si>
  <si>
    <t>КРОНЕ Инжиниринг</t>
  </si>
  <si>
    <t>Гидродинамический и гидравлический расчет установки поверочной расходомерной Flow Master Mini</t>
  </si>
  <si>
    <t>ДСП.SMR.00238.21.01.238 (164/21) от 25.11.2021</t>
  </si>
  <si>
    <t>Исследование аэродинамики потока в измерительном участке испытательного стенда камер сгорания. Подготовка граничных условий для расчета прочности. измерительного участка и конуса.</t>
  </si>
  <si>
    <t>0000000002019РМО0002/90813  (77/22) от 01.08.2022</t>
  </si>
  <si>
    <t>Исследование системы охлаждения измерительного участка испытательного стенда камер сгорания. Подготовка граничных условий для расчета прочности измерительного участка и конуса.</t>
  </si>
  <si>
    <t>0000000002019РМО0002/90816 (76/22) от 01.08.2022</t>
  </si>
  <si>
    <t>акт от 15.12.2022</t>
  </si>
  <si>
    <t>акт № 1 от 28.02.2022, акт № 2 от 28.03.2022</t>
  </si>
  <si>
    <t>акт № 1 от 28.02.2022, акт № 2 от 23.08.2022</t>
  </si>
  <si>
    <t>пп 2738 от 01.04.2022, пп 8313 от 07.09.2022</t>
  </si>
  <si>
    <t>акт № 2 от 30.06.2022</t>
  </si>
  <si>
    <t>пп 13295 от 21.07.2022</t>
  </si>
  <si>
    <t>акт № 4 от 30.06.2022</t>
  </si>
  <si>
    <t>пп 593115 от 12.08.2022</t>
  </si>
  <si>
    <t>акт от 30.10.2022</t>
  </si>
  <si>
    <t>акт от 28.02.2022</t>
  </si>
  <si>
    <t>акт № 1 от 30.11.2022</t>
  </si>
  <si>
    <t>пп 143 от 29.09.2022, пп 144 от 29.09.2022, пп 202 от 28.11.2022, пп 203 от 29.09.2022</t>
  </si>
  <si>
    <t>пп 107 от 22.08.2022, пп 180 от 02.11.2022</t>
  </si>
  <si>
    <t>пп 99 от 05.08.2022, пп 100 от 05.08.2022, пп 197 от 24.11.2022, пп 198 от 24.11.2022</t>
  </si>
  <si>
    <t>пп 160 от 10.10.2022, пп 163 от 14.10.2022, пп 231 о т 22.12.2022, пп 232 от 22.12.2022</t>
  </si>
  <si>
    <t>пп 174 от 31.10.2022, пп 220 от 09.12.2022</t>
  </si>
  <si>
    <t>пп 11 от 20.01.2022, пп 31 от 01.03.2022, пп 32 от 01.03.2022</t>
  </si>
  <si>
    <t>пп 106 от 22.08.2022, пп 179 от 02.11.2022</t>
  </si>
  <si>
    <t>пп 146 от 30.09.2022 пп 299 от 27.12.2022</t>
  </si>
  <si>
    <t>пп 269 от 22.02.2022, пп 287 от 04.03.2022 пп 434 от 18.03.2022, пп 1155 от 11.04.2022 от 27.12.2022</t>
  </si>
  <si>
    <t>пп 72 от 20.01.2022</t>
  </si>
  <si>
    <t xml:space="preserve">пп 798 от 16.02.2022,  пп 12270 от 17.03.2022  </t>
  </si>
  <si>
    <t>КОО 0010002019000001813.9.17 от 05.10.2022 , пп 613083 от 14.12.2022</t>
  </si>
  <si>
    <t>КОО 0010002019000001813.9.18 от 06.10.2022, пп 1613085 от 14.12.2022</t>
  </si>
  <si>
    <t>пп 349 от 06.04.2022</t>
  </si>
  <si>
    <t>Привлечение иностранных научных работников для проведения  научных исследований в области проектирования оптических элементов для формирования гиперспектральных изображений и разработки методов анализа данных дистанционного зондирования Земли</t>
  </si>
  <si>
    <t>Привлечение иностранных научных работников для проведения исследований структуры и деформационного поведения алюминиевых и медно-алюминиевых сплавов, полученных в том числе методами аддитивного производства</t>
  </si>
  <si>
    <t>Привлечение иностранных научных работников для проведения научных исследований, направленных на раскрытие механизмов протекания химических реакци, ведущих к росту полициклических ароматических углеводородов (ПАУ) в высокотемпературных условиях горения и оболочках звезд асимптотической  ветви гигантов</t>
  </si>
  <si>
    <t>Развитие центра коммерческого космоса</t>
  </si>
  <si>
    <t xml:space="preserve">Развитие центра беспилотных систем  </t>
  </si>
  <si>
    <t xml:space="preserve">Развитие института искусственного интеллекта  </t>
  </si>
  <si>
    <t>Разработка проектного облика системы мультидиапазонной видеоаналитики «Гиперион»</t>
  </si>
  <si>
    <t>Разработаны методы и средства оптимального проектирования газовых турбин (свительство о государственной регистрации программы для ЭВМ № 2022619438 от 20.05.2022)</t>
  </si>
  <si>
    <t>Разработано программное обеспечение для коррекции газодинамических моделей узлов по результатам термомеханического расчета для учета изменения геометрии деталей и сборочных единиц двигателя в процессе работы (подана заявка на регистрацию программы для ЭВМ)</t>
  </si>
  <si>
    <t>а) технологические рекомендации по режимам вакуумной термообработки, обеспечивающей снижение растягивающих остаточных напряжений в бионических структурах, изготовленных механической обработкой и селективным лазерным спеканием, б) технологические решения по созданию бионических структур с помощью селективного лазерного спекания.</t>
  </si>
  <si>
    <t>Программное обеспечение, реализующее систему полуавтоматического и автоматического контроля состояния ремонта железнодорожных путей с применением данных БПЛА. Подана заявка на регистрацию программы для ЭВМ</t>
  </si>
  <si>
    <t>Разработан эскизный проект универсального перспективного газогенератора</t>
  </si>
  <si>
    <t>Получены граничные условия для прочностного расчета, работы выполняются для понимая возможности безопасного проведения экспериментальных ииследований отсека камеры сгорания ГТУ.</t>
  </si>
  <si>
    <t>Определены места возможных прогаров в исследуемом отсеке камеры сгорания ГТУ.</t>
  </si>
  <si>
    <t>1. Расчеты, необходимые для обоснования основных размеров ФУ в размерности ДДТ ПД-35.
2. Результаты численного моделирования характеристик КС с модифицированным ФУ, их анализ и сопостановление с требованиеми ТЗ-0200-2017.
3. Предложенеия по дальнейшему развитию конструкции форсуночного устройства схемы TAPS проекта Самарского университета.</t>
  </si>
  <si>
    <t xml:space="preserve">В результате гидродинамического расчета были определены потери полного давления как для всей установки, так и для отдельных участков, а также исследована неравномерность профиля скорости потока в заданных сечениях. 
В результате расчета гидравлической модели были получены напорные характеристики как для прототипа установки, так и для модернизированного варианта.
Предложены рекомендации по снижению потерь полного давления на различных участках установки. </t>
  </si>
  <si>
    <t>Функционирующий КБО в составе БВС СТ-ВВП</t>
  </si>
  <si>
    <t>Силоизмерительное устройство для измерения тяги ЖРДМТ</t>
  </si>
  <si>
    <t>Программный комплекс , предназначенный для моделирования функционирования многоспутниковых разнородных орбитальных группировок с различными типами целевой аппаратуры в составе малых космических аппаратов. Свидетельство о регистрации программы для ЭВМ № 2023612104 от 30.01.2023</t>
  </si>
  <si>
    <t xml:space="preserve"> Расчетно-экспериментальные исследования горения метана и метано-водородных смесей в модельной КС. Валидация расчетных алгоритмов и доработка конструктивного облика горелки МЭКС НК-14СТ</t>
  </si>
  <si>
    <t xml:space="preserve">Устройства – детекторы токсичных газов (прототипы первичных преобразователей). Стенд для испытания изготовленных детекторов. </t>
  </si>
  <si>
    <t>Создана экспериментальная установка - одностепенного подвеса ротора с использованием осевого активного магнитного подшипника (АМП)</t>
  </si>
  <si>
    <t xml:space="preserve">0706 0000000000 000 210970 000, 211   начисление заработной платы                             </t>
  </si>
  <si>
    <t>код учета - накладные от образовательной и прочей приносящей доход деятельности,</t>
  </si>
  <si>
    <t>январь</t>
  </si>
  <si>
    <t>пп 193 от 21.01.2022, пп 202 от 21.01.2022,  пп 681 от 04.02.2022, , пп 677 от 04.02.2022, пп 678 от 04.02.2022, пп 203 от 21.01.2022, пп 680 от 04.02.2022, пп 194 от 21.01.2022, пп 8 от 04.02.2022, пп 6 от 04.02.2022</t>
  </si>
  <si>
    <t>заработная плата по расчетным ведомостям</t>
  </si>
  <si>
    <t>февраль</t>
  </si>
  <si>
    <t xml:space="preserve">пп 1293 от 21.02.2022, пп 1307 от 21.02.2022, пп 1676 от 05.03.2022, пп 1797 от 05.03.2022, пп 1677 от 05.03.2022, пп 1294 от 21.02.2022, пп 1678 от 05.03.2022, пп 1306 от 21.02.2022, пп 16 от 31.03.2022, пп 10 от 05.03.2022, пп 12 от 05.03.2022, </t>
  </si>
  <si>
    <t>март</t>
  </si>
  <si>
    <t xml:space="preserve">пп 2463 от 21.03.2022, пп 2465 от 21.03.2022, пп 3086 от 06.04.2022, пп 3087 от 06.04.2022, пп 3088 от 06.04.2022, пп 2594 от 24.03.2022, пп 1979 от 10.03.2022, пп 2438от 21.03.2022, </t>
  </si>
  <si>
    <t>апрель</t>
  </si>
  <si>
    <t>пп 4019 от 21.04 2022, пп 3944 от 21.04.2022, пп 3945 от 21.04.2022, пп4488 от 06.05.2022, пп 4491 от 06.05.2022, пп 4494 от 06.05.2022</t>
  </si>
  <si>
    <t>май</t>
  </si>
  <si>
    <t>пп 5050  от 20.05.2022, пп 5269 от 26.05.2022, пп 5057 от 20.05.2022,  пп 5051 от 20.05.2022, пп 5577 от 06.06.2022,  5472 от 02.06.2022, , 5569 от 06.06.2022, пп 5576 от 06.06.2022, пп 5569 от 06.06.2022</t>
  </si>
  <si>
    <t>июнь</t>
  </si>
  <si>
    <t xml:space="preserve">пп 6266 от 21.06.2022, пп 6947 от 06.07.2022, пп 6256 от 21.06.2022, пп 6549 от 28.06.2022, пп 6551 от 28.06.2022, пп 6947 от 06.07.2022, пп 6947 от 06.07.2022, пп 6950 от 06.07.2022, пп 6949 от 06.07.2022, пп 6248 от 21.06.2022, пп 6550 от 28.06.2022, </t>
  </si>
  <si>
    <t>июль</t>
  </si>
  <si>
    <t>пп 7140 от 06.07.2022, пп 8178 от 05.08.2022, пп 7178 от 06.07.2022, пп 7715 от 21.07.2022, пп 8178 от 05.08.2022, пп 7471 от 14.07.2022, пп 8179 от 05.08.2022, пп 7716 от 21.07.2022, пп 7955 от 28.07.2022пп 8179 от 05.08.2022, пп 7716 от 211.07.2022</t>
  </si>
  <si>
    <t>август</t>
  </si>
  <si>
    <t>пп 8734 от 19.08.2022, пп 9184 от 06.09.2022, пп 8703 от 19.08.2022, пп 8394 от 05.08.2022, пп 8517 от 11.08.2022, пп 8735 от 19.08.2022, пп 8888 от 25.08.2022, пп 8394 от 05.08.2022, пп 8394 от 05.08.2022, пп 8718 от 19.08.2022, пп 9237 от 06.09.2022, пп 8703 от 19.08.2022, пп 9184 от 06.09.2022</t>
  </si>
  <si>
    <t>сентябрь</t>
  </si>
  <si>
    <t>пп 9968 от 21.09.2022, пп 10498 от 06.10.2022, пп 9885 от 21.09.2022, пп 10462 от 06.10.2022, пп 9267 от 06.09.2022, 10477 от 06.10.2022пп 9882 от 21.09.2022</t>
  </si>
  <si>
    <t>октябрь</t>
  </si>
  <si>
    <t>пп 11883 от 03.11.2022, пп 11246 от 21.10.2022, пп 11202 от 21.10.2022, пп 11986 от 03.11.2022, пп 11987 03.11.2022, пп 11247 21.10.2022</t>
  </si>
  <si>
    <t>ноябрь</t>
  </si>
  <si>
    <t>пп 13646 от 06.12.2022, пп 12764 от 21.11.2022, пп 13574 от 06.12.2022, пп 12752 от 21.11.2022пп 13575 от 06.12.2022, пп 12763 от 21.11.2022</t>
  </si>
  <si>
    <t>декабрь</t>
  </si>
  <si>
    <t>пп 14440 от 21.12.2022, пп 14938 от 27.12.2022, пп 14381 от 21.12.2022, пп 14937 от 27.12.2022, пп 14439 от 21.12.2022</t>
  </si>
  <si>
    <t xml:space="preserve">0706 0000000000 000 210970 000, 211   НДФЛ                         </t>
  </si>
  <si>
    <t>пп 732 от 04.02.2022</t>
  </si>
  <si>
    <t>налог на доходы физических лиц</t>
  </si>
  <si>
    <t>пп 1862 от 05.03.2022</t>
  </si>
  <si>
    <t>пп 3245 от 06.04.2022</t>
  </si>
  <si>
    <t>пп 4623 от 06.05.2022</t>
  </si>
  <si>
    <t>пп 5808 от 06.06.2022</t>
  </si>
  <si>
    <t>пп 7227 от 06.07.2022</t>
  </si>
  <si>
    <t>пп 8321 от 05.08.2022</t>
  </si>
  <si>
    <t>пп 9372 от 06.09.2022</t>
  </si>
  <si>
    <t>пп 10625 от 06.10.2022</t>
  </si>
  <si>
    <t>пп 12173 от 07.11.2022</t>
  </si>
  <si>
    <t>пп 13937 от 06.12.2022</t>
  </si>
  <si>
    <t>пп 15083 от 27.12.2022</t>
  </si>
  <si>
    <t>0706 0000000000 000 210970 000,  213 Страховые взносы</t>
  </si>
  <si>
    <t>пп 735 от 04.02.2022, пп 736 от 04.02.2022, пп 737 от 04.02.2022, пп 738 от 04.02.2022</t>
  </si>
  <si>
    <t>страховые взносы</t>
  </si>
  <si>
    <t>пп 2027 от 11.03.2022, пп 2023 от 11.03.2022, пп 2025 от 11.03.2022, пп 2029 от 11.03.2022</t>
  </si>
  <si>
    <t>пп 3252 от 06.04.2022, пп 3253 от 06.04.2022, пп 3254 от 06.04.2022, пп 3255 от 06.04.2022</t>
  </si>
  <si>
    <t>пп 4630 от 06.05.2022, пп 4631 от 06.05.2022, пп 4632 от 06.05.2022, пп 4633 от 06.05.2022</t>
  </si>
  <si>
    <t>пп 5815 от 06.06.2022,  пп 5816 от 06.06.2022, пп 5817 от 06.06.2022, пп 5818 от 06.06.2022</t>
  </si>
  <si>
    <t xml:space="preserve"> пп 7234 от 06.07.2022, пп 7235 от 06.07.2022, пп 7236 от 06.07.2022, пп 7237 от 06.07.2022</t>
  </si>
  <si>
    <t>пп 8328 от 05.08.2022, пп 8329 от 05.08.2022, пп 8330 от 05.08.2022, пп 8331 от 05.08.2022</t>
  </si>
  <si>
    <t>пп 9381 от 06.09.2022, пп 9382 от 06.09.2022, пп 9383 от о6.09.2022, пп 9384 от 06.09.2022</t>
  </si>
  <si>
    <t xml:space="preserve"> пп 10636 от 06.10.2022, пп 10638 от 06.10.2022, пп 10643 от 06.10.2022, 10648 от 06.10.2022</t>
  </si>
  <si>
    <t>пп 12180 от 07.11.2022, пп 12181 от 07.11.2022, пп 12182 от 07.11.2022, пп 12183 от 07.11.2022</t>
  </si>
  <si>
    <t>пп 13945 от 06.12.2022, пп 13946 от 06.12.2022, пп 13947 от 06.12.2022, пп 13948 от 06.12.2022</t>
  </si>
  <si>
    <t>пп 15398 от 29.12.2022, пп 15399 от 29.12.2022, пп 15400 от 29.12.2022, пп 15401 от 29.12.2022</t>
  </si>
  <si>
    <t>Итого  0706 0000000000 000 210970</t>
  </si>
  <si>
    <t>из них по проектам:</t>
  </si>
  <si>
    <t xml:space="preserve">заработная плата </t>
  </si>
  <si>
    <t>22з2109-3856, 22в2109-3851, 22з2109-4176, 22з2109-4539, 22з2109-3861, 22з2109-4117, 22з2109-4200, 22з2109-4287, 22з2109-3860, 22з2109-4142, 22з2109-4287, 22з2109-4563, 22з2109-4539, 22з2109-4831, 22з2109-5274, 22з2109-5714, 22з2109-6451, 22з2109-6391</t>
  </si>
  <si>
    <t xml:space="preserve">НДФЛ </t>
  </si>
  <si>
    <t>расчетные ведомости:  22з2109-282,  22з2109-731, 22з2109-1156, 22з-2109-1665, 22з-2109-2217, 22з2109-2782, 22з-2109-2783, 22з2109-4399, 22з2109-4831, 22з2109-4655, 22з2109-5369, 22з2109-5871, 22з2109-6163, 22з2109-6163</t>
  </si>
  <si>
    <t>расчетные ведомости:  22з2109-163,  22з2109-472,  22з-2109-886, 22з-2109-830, 22з2109-2768</t>
  </si>
  <si>
    <t>расчетные ведомости: 22з2109-5249, 22з2109-5568, 22з2109-6114, 22з2109-4310</t>
  </si>
  <si>
    <t>расчетные ведомости:  22з2109-744,  22з2109-1176, 22з2109-1590, 22з2109-2302, 22з2109-2303, 22з2109-2302, 22з2109-3222, 22з21089-2752, 22з2109-3328, 22з2109-3851, 22з2109-4539, 22з2109-3861, 22з2109-4117, 22з2109-4200, 22з2109-4287, 22з2109-3860,  22з2109-4287, 22з2109-4563, 22з2109-4539, 22з2109-4831, 22з2109-5274, 22з2109-5714, 22з2109-6451, 22з2109-6391</t>
  </si>
  <si>
    <t>расчетные ведомости: 22з2109-169,  22з-1084 , 22з-2109-1529, 22з2109-2212, 22з2109-3359,22з2109-3829, 22з2109-4356, 22з2109-5832, 22з2109-5275, 22з2109-5591, 22з2109-6417</t>
  </si>
  <si>
    <t>расчетные ведомости: 22з2109-178,  22з2109-568, 22з2109-1223, 22з-2109-977, 22з-2109-1686, 22з2109-2009, 22з2109-3232, 22з2109-3530, 22з2109-4319, 22з2109-4946, 22з2109-5252, 22з2109-5760, 22з2109-6425, 22з2109-6181</t>
  </si>
  <si>
    <t>22з2109-5563расчетные ведомости: 22з2109-104 , 22з2109-633 ,  22з-2109-977 , 22з-2109-1398, 22з-2109-1845, 22з-2109-1923, 22з2109-2586, 22з2109-2786, 22з2109-3970, 22з2109-4286, 22з2109-4286, 22з2109-4714, 22з2109-5151, 22з2109-5563, 22з2109-6338</t>
  </si>
  <si>
    <t>2.1 «Развитие перспективных научно-исследовательских направлений, в том числе развитие публикационной активности и получение охраняемых результатов интеллектуальной деятельности для реализации прорывных научных исследований и разработок с целью ответов на большие вызовы СНТР РФ, достижения национальных целей развития и участия в международных мегапроектах»</t>
  </si>
  <si>
    <t>372 от 15.07.2022</t>
  </si>
  <si>
    <t>МИНИСТЕРСТВО ОБРАЗОВАНИЯ И НАУКИ САМАРСКОЙ ОБЛАСТИ</t>
  </si>
  <si>
    <t>6317021402</t>
  </si>
  <si>
    <t>соглашение о предоставлении гранта в форме субсидии  из областного бюджета</t>
  </si>
  <si>
    <t>Предоставление получателю из областного бюджета  в 2022 году Гранта в целях финансового обеспечения (возмещения) затрат, связанных с реализацией программы развития Получателя, включающий приоритетные научно-исследовательские  проекты и инициативы, способствующие социально-экономическому развитию Самарской области</t>
  </si>
  <si>
    <t>пп 2743 от 29.07.2022</t>
  </si>
  <si>
    <t>Реализация 5 научных проектов: Турбогенератор малой мощности для нужд распределенной энергетики; Разработка и экспериментальная верификация технологии проектирования и изготовления силовых конструкций линейки двигательных установок на базе электрореактивных двигателей для малых космических аппаратов с использованием топологической оптимизации, решетчатых структур и аддитивного производства; Расчет и моделирование сложных элементов микрооптики для систем атмосферной лазерной связи на основе вихревых пучков; Разработка методики внедрения аэрогеля в силиконовую матрицу для создания композиционного тепроизоляционного звукопоглощающего материала; Исследование стабильности портативных спектрометров для проведения "оптической биопсии".</t>
  </si>
  <si>
    <t>8/2022(38/22) от 13.04.2022</t>
  </si>
  <si>
    <t>Департамент экономического развития, инвестиций и торговли Администрации городского округа Самара</t>
  </si>
  <si>
    <t>муниципальный контракт</t>
  </si>
  <si>
    <t>Корректировка и актуализация Стратегии комплексного развития городского округа Самара на период до 2025 года.</t>
  </si>
  <si>
    <t>акт № 1 от 30.09.2022, акт № 2 от 22.12.2022</t>
  </si>
  <si>
    <t>пп 547 от 10.10.2022, пп 731 от 26.12.2022</t>
  </si>
  <si>
    <t>1 аннотации из стандартных аннотированных наборов;
2 аннотации из видеороликов с текстовыми субтитрами;
3 аннотаций из наборов стоковых изображений с описаниями;
4 алгоритмы валидации датасетов;
5 обученная референсная модель генерации изображений по русскоязычному текстовому описанию;
6 обученные модели токенизации текста и трансформера, генерирующего изображение по объединенному пространству токенов текста и изображений;
7 обученная модель дискриминатора для формирования выборок из выдачи базовой модели;
8 инструмент для экспертной оценки.</t>
  </si>
  <si>
    <t>Обновленная версия Стратегии социально-экономического развития городского округа Самара на период до 2025 года</t>
  </si>
  <si>
    <t>Эскизный проект камеры сгорания газотурбинной установки ГТЭ-65.1. Планируется патент на горелочное устройство (2023 г)</t>
  </si>
  <si>
    <t>Стратегический проект "Космос для жизни", 2.1 «Развитие перспективных научно-исследовательских направлений, в том числе развитие публикационной активности и получение охраняемых результатов интеллектуальной деятельности для реализации прорывных научных исследований и разработок с целью ответов на большие вызовы СНТР РФ, достижения национальных целей развития и участия в международных мегапроектах»</t>
  </si>
  <si>
    <t>Развитие центра  экспериментов  в космосе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</si>
</sst>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 _₽_-;\-* #,##0\ _₽_-;_-* &quot;-&quot;??\ _₽_-;_-@_-"/>
  </numFmts>
  <fonts count="17" x14ac:knownFonts="1">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i/>
      <sz val="8"/>
      <name val="Times New Roman"/>
      <family val="1"/>
      <charset val="204"/>
    </font>
    <font>
      <sz val="10"/>
      <name val="Arial"/>
      <family val="2"/>
    </font>
    <font>
      <sz val="14"/>
      <name val="Arial"/>
      <family val="2"/>
    </font>
    <font>
      <sz val="12"/>
      <name val="Arial"/>
      <family val="2"/>
    </font>
    <font>
      <b/>
      <sz val="12"/>
      <name val="Arial"/>
      <family val="2"/>
    </font>
    <font>
      <i/>
      <sz val="12"/>
      <name val="Arial"/>
      <family val="2"/>
    </font>
    <font>
      <sz val="11"/>
      <color rgb="FF000000"/>
      <name val="Calibri"/>
      <family val="2"/>
      <charset val="204"/>
    </font>
    <font>
      <sz val="11"/>
      <color rgb="FF000000"/>
      <name val="Times New Roman"/>
      <family val="1"/>
      <charset val="204"/>
    </font>
    <font>
      <sz val="10"/>
      <name val="Arial Cyr"/>
      <charset val="204"/>
    </font>
    <font>
      <sz val="10"/>
      <name val="Times New Roman"/>
      <family val="1"/>
      <charset val="204"/>
    </font>
    <font>
      <sz val="12"/>
      <name val="Times New Roman"/>
      <family val="1"/>
      <charset val="204"/>
    </font>
    <font>
      <sz val="8"/>
      <color theme="1"/>
      <name val="Times New Roman"/>
      <family val="1"/>
      <charset val="204"/>
    </font>
    <font>
      <b/>
      <sz val="12"/>
      <name val="Times New Roman"/>
      <family val="1"/>
      <charset val="204"/>
    </font>
  </fonts>
  <fills count="3">
    <fill>
      <patternFill patternType="none"/>
    </fill>
    <fill>
      <patternFill patternType="gray125"/>
    </fill>
    <fill>
      <patternFill patternType="solid">
        <fgColor rgb="FFF2F2F2"/>
        <bgColor rgb="FF000000"/>
      </patternFill>
    </fill>
  </fills>
  <borders count="5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style="thin">
        <color auto="1"/>
      </top>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medium">
        <color auto="1"/>
      </top>
      <bottom/>
      <diagonal/>
    </border>
    <border>
      <left style="medium">
        <color auto="1"/>
      </left>
      <right style="medium">
        <color auto="1"/>
      </right>
      <top style="medium">
        <color auto="1"/>
      </top>
      <bottom style="medium">
        <color indexed="64"/>
      </bottom>
      <diagonal/>
    </border>
    <border>
      <left/>
      <right style="medium">
        <color auto="1"/>
      </right>
      <top style="medium">
        <color auto="1"/>
      </top>
      <bottom/>
      <diagonal/>
    </border>
    <border>
      <left/>
      <right style="medium">
        <color auto="1"/>
      </right>
      <top/>
      <bottom/>
      <diagonal/>
    </border>
    <border>
      <left style="medium">
        <color auto="1"/>
      </left>
      <right/>
      <top/>
      <bottom style="medium">
        <color indexed="64"/>
      </bottom>
      <diagonal/>
    </border>
    <border>
      <left/>
      <right/>
      <top/>
      <bottom style="medium">
        <color indexed="64"/>
      </bottom>
      <diagonal/>
    </border>
    <border>
      <left/>
      <right style="medium">
        <color auto="1"/>
      </right>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auto="1"/>
      </top>
      <bottom/>
      <diagonal/>
    </border>
    <border>
      <left style="thin">
        <color auto="1"/>
      </left>
      <right style="thin">
        <color auto="1"/>
      </right>
      <top/>
      <bottom style="medium">
        <color indexed="64"/>
      </bottom>
      <diagonal/>
    </border>
  </borders>
  <cellStyleXfs count="3">
    <xf numFmtId="0" fontId="0" fillId="0" borderId="0"/>
    <xf numFmtId="0" fontId="10" fillId="0" borderId="0"/>
    <xf numFmtId="43" fontId="12" fillId="0" borderId="0" applyFont="0" applyFill="0" applyBorder="0" applyAlignment="0" applyProtection="0"/>
  </cellStyleXfs>
  <cellXfs count="189">
    <xf numFmtId="0" fontId="0" fillId="0" borderId="0" xfId="0"/>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4" xfId="0" applyFont="1" applyBorder="1"/>
    <xf numFmtId="0" fontId="1" fillId="0" borderId="5" xfId="0" applyFont="1" applyBorder="1"/>
    <xf numFmtId="0" fontId="1" fillId="0" borderId="6" xfId="0" applyFont="1" applyBorder="1"/>
    <xf numFmtId="0" fontId="2" fillId="0" borderId="0" xfId="0" applyFont="1" applyAlignment="1">
      <alignment vertical="center" wrapText="1"/>
    </xf>
    <xf numFmtId="0" fontId="1" fillId="0" borderId="7" xfId="0" applyFont="1" applyBorder="1"/>
    <xf numFmtId="0" fontId="1" fillId="0" borderId="0" xfId="0" applyFont="1" applyAlignment="1">
      <alignment horizontal="right" vertical="top"/>
    </xf>
    <xf numFmtId="0" fontId="1" fillId="0" borderId="0" xfId="0" applyFont="1" applyAlignment="1">
      <alignment horizontal="left" vertical="center" wrapText="1"/>
    </xf>
    <xf numFmtId="0" fontId="1" fillId="0" borderId="0" xfId="0" applyFont="1" applyAlignment="1">
      <alignment horizontal="center" vertical="top"/>
    </xf>
    <xf numFmtId="0" fontId="2" fillId="0" borderId="0" xfId="0" applyFont="1" applyAlignment="1">
      <alignment horizontal="center" vertical="center"/>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4" fontId="1" fillId="0" borderId="13"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4" fontId="1" fillId="0" borderId="17" xfId="0" applyNumberFormat="1" applyFont="1" applyBorder="1" applyAlignment="1">
      <alignment horizontal="center" vertical="center" wrapText="1"/>
    </xf>
    <xf numFmtId="0" fontId="1" fillId="0" borderId="18"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Alignment="1">
      <alignment wrapText="1"/>
    </xf>
    <xf numFmtId="0" fontId="6" fillId="0" borderId="0" xfId="0" applyFont="1" applyAlignment="1">
      <alignment wrapText="1"/>
    </xf>
    <xf numFmtId="0" fontId="7" fillId="0" borderId="0" xfId="0" applyFont="1" applyAlignment="1">
      <alignment wrapText="1"/>
    </xf>
    <xf numFmtId="4" fontId="2" fillId="0" borderId="21" xfId="0" applyNumberFormat="1" applyFont="1" applyBorder="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3" fillId="0" borderId="0" xfId="0" applyFont="1" applyAlignment="1">
      <alignment vertical="center" wrapText="1"/>
    </xf>
    <xf numFmtId="0" fontId="1" fillId="0" borderId="0" xfId="0" applyFont="1" applyAlignment="1">
      <alignment vertical="center" wrapText="1"/>
    </xf>
    <xf numFmtId="0" fontId="0" fillId="0" borderId="0" xfId="0" applyAlignment="1">
      <alignment vertical="center"/>
    </xf>
    <xf numFmtId="0" fontId="1" fillId="0" borderId="0" xfId="0" applyFont="1"/>
    <xf numFmtId="0" fontId="1" fillId="0" borderId="0" xfId="0" applyFont="1" applyAlignment="1">
      <alignment horizontal="left"/>
    </xf>
    <xf numFmtId="0" fontId="2" fillId="0" borderId="13" xfId="0" applyFont="1" applyBorder="1" applyAlignment="1">
      <alignment horizontal="center" vertical="center" wrapText="1"/>
    </xf>
    <xf numFmtId="0" fontId="4" fillId="0" borderId="0" xfId="0" applyFont="1" applyAlignment="1">
      <alignment wrapText="1"/>
    </xf>
    <xf numFmtId="0" fontId="2" fillId="0" borderId="0" xfId="0" applyFont="1" applyAlignment="1">
      <alignment horizontal="center" vertical="center" wrapText="1"/>
    </xf>
    <xf numFmtId="0" fontId="1" fillId="0" borderId="0" xfId="0" applyFont="1" applyAlignment="1">
      <alignment wrapText="1"/>
    </xf>
    <xf numFmtId="0" fontId="2" fillId="0" borderId="0" xfId="0" applyFont="1" applyAlignment="1">
      <alignment horizontal="center" wrapText="1"/>
    </xf>
    <xf numFmtId="0" fontId="1" fillId="0" borderId="0" xfId="0" applyFont="1" applyAlignment="1">
      <alignment wrapText="1"/>
    </xf>
    <xf numFmtId="0" fontId="13" fillId="0" borderId="22" xfId="0" applyFont="1" applyFill="1" applyBorder="1" applyAlignment="1">
      <alignment vertical="center"/>
    </xf>
    <xf numFmtId="14" fontId="13" fillId="0" borderId="22" xfId="0" applyNumberFormat="1" applyFont="1" applyFill="1" applyBorder="1" applyAlignment="1">
      <alignment vertical="center" wrapText="1"/>
    </xf>
    <xf numFmtId="0" fontId="13" fillId="0" borderId="13" xfId="0" applyFont="1" applyFill="1" applyBorder="1" applyAlignment="1">
      <alignment vertical="center" wrapText="1"/>
    </xf>
    <xf numFmtId="49" fontId="13" fillId="0" borderId="13" xfId="0" applyNumberFormat="1" applyFont="1" applyFill="1" applyBorder="1" applyAlignment="1">
      <alignment horizontal="center" vertical="center" wrapText="1"/>
    </xf>
    <xf numFmtId="49" fontId="13" fillId="0" borderId="13" xfId="0" applyNumberFormat="1" applyFont="1" applyFill="1" applyBorder="1" applyAlignment="1">
      <alignment horizontal="left" vertical="center" wrapText="1"/>
    </xf>
    <xf numFmtId="43" fontId="2" fillId="0" borderId="0" xfId="2" applyFont="1" applyAlignment="1">
      <alignment horizontal="center" wrapText="1"/>
    </xf>
    <xf numFmtId="43" fontId="1" fillId="0" borderId="13" xfId="2" applyFont="1" applyBorder="1" applyAlignment="1">
      <alignment horizontal="center" vertical="center" wrapText="1"/>
    </xf>
    <xf numFmtId="43" fontId="13" fillId="0" borderId="13" xfId="2" applyFont="1" applyFill="1" applyBorder="1" applyAlignment="1">
      <alignment horizontal="right" vertical="center"/>
    </xf>
    <xf numFmtId="43" fontId="1" fillId="0" borderId="17" xfId="2" applyFont="1" applyBorder="1" applyAlignment="1">
      <alignment horizontal="center" vertical="center" wrapText="1"/>
    </xf>
    <xf numFmtId="43" fontId="2" fillId="0" borderId="1" xfId="2" applyFont="1" applyBorder="1" applyAlignment="1">
      <alignment horizontal="center" vertical="center" wrapText="1"/>
    </xf>
    <xf numFmtId="43" fontId="4" fillId="0" borderId="0" xfId="2" applyFont="1" applyAlignment="1">
      <alignment wrapText="1"/>
    </xf>
    <xf numFmtId="43" fontId="1" fillId="0" borderId="0" xfId="2" applyFont="1" applyAlignment="1">
      <alignment wrapText="1"/>
    </xf>
    <xf numFmtId="43" fontId="1" fillId="0" borderId="13" xfId="2" applyFont="1" applyFill="1" applyBorder="1" applyAlignment="1">
      <alignment horizontal="center" vertical="center" wrapText="1"/>
    </xf>
    <xf numFmtId="164" fontId="1" fillId="0" borderId="13" xfId="2" applyNumberFormat="1" applyFont="1" applyBorder="1" applyAlignment="1">
      <alignment horizontal="center" vertical="center" wrapText="1"/>
    </xf>
    <xf numFmtId="164" fontId="1" fillId="0" borderId="13" xfId="2" applyNumberFormat="1" applyFont="1" applyBorder="1" applyAlignment="1">
      <alignment vertical="center" wrapText="1"/>
    </xf>
    <xf numFmtId="14" fontId="13" fillId="0" borderId="8" xfId="0" applyNumberFormat="1" applyFont="1" applyFill="1" applyBorder="1" applyAlignment="1">
      <alignment vertical="center" wrapText="1"/>
    </xf>
    <xf numFmtId="0" fontId="13" fillId="0" borderId="17" xfId="0" applyFont="1" applyFill="1" applyBorder="1" applyAlignment="1">
      <alignment vertical="center" wrapText="1"/>
    </xf>
    <xf numFmtId="49" fontId="13" fillId="0" borderId="17" xfId="0" applyNumberFormat="1" applyFont="1" applyFill="1" applyBorder="1" applyAlignment="1">
      <alignment horizontal="center" vertical="center" wrapText="1"/>
    </xf>
    <xf numFmtId="0" fontId="1" fillId="0" borderId="31" xfId="0" applyFont="1" applyBorder="1" applyAlignment="1">
      <alignment horizontal="center" vertical="center" wrapText="1"/>
    </xf>
    <xf numFmtId="43" fontId="1" fillId="0" borderId="31" xfId="2" applyFont="1" applyBorder="1" applyAlignment="1">
      <alignment horizontal="center" vertical="center" wrapText="1"/>
    </xf>
    <xf numFmtId="43" fontId="2" fillId="0" borderId="24" xfId="2"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43" fontId="1" fillId="0" borderId="44" xfId="2" applyFont="1" applyBorder="1" applyAlignment="1">
      <alignment horizontal="center" vertical="center" wrapText="1"/>
    </xf>
    <xf numFmtId="4" fontId="1" fillId="0" borderId="44"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49" fontId="14" fillId="0" borderId="14" xfId="0" applyNumberFormat="1" applyFont="1" applyBorder="1" applyAlignment="1">
      <alignment horizontal="center" vertical="center" wrapText="1"/>
    </xf>
    <xf numFmtId="0" fontId="15" fillId="0" borderId="13" xfId="0" applyFont="1" applyFill="1" applyBorder="1" applyAlignment="1" applyProtection="1">
      <alignment horizontal="center" vertical="center" wrapText="1"/>
      <protection locked="0"/>
    </xf>
    <xf numFmtId="0" fontId="1" fillId="0" borderId="13" xfId="0" applyFont="1" applyFill="1" applyBorder="1" applyAlignment="1">
      <alignment horizontal="center" vertical="center"/>
    </xf>
    <xf numFmtId="0" fontId="1" fillId="0" borderId="13" xfId="0" applyFont="1" applyFill="1" applyBorder="1" applyAlignment="1">
      <alignment horizontal="center" vertical="center" wrapText="1"/>
    </xf>
    <xf numFmtId="4" fontId="1" fillId="0" borderId="13" xfId="0" applyNumberFormat="1" applyFont="1" applyFill="1" applyBorder="1" applyAlignment="1">
      <alignment horizontal="center" vertical="center" wrapText="1"/>
    </xf>
    <xf numFmtId="0" fontId="1" fillId="0" borderId="0" xfId="0" applyFont="1" applyFill="1" applyAlignment="1">
      <alignment wrapText="1"/>
    </xf>
    <xf numFmtId="0" fontId="0" fillId="0" borderId="0" xfId="0" applyFont="1" applyFill="1"/>
    <xf numFmtId="0" fontId="1" fillId="0" borderId="0" xfId="0" applyFont="1" applyAlignment="1">
      <alignment horizontal="center" wrapText="1"/>
    </xf>
    <xf numFmtId="43" fontId="2" fillId="0" borderId="13" xfId="2" applyFont="1" applyBorder="1" applyAlignment="1">
      <alignment horizontal="center" vertical="center" wrapText="1"/>
    </xf>
    <xf numFmtId="0" fontId="4" fillId="0" borderId="0" xfId="0" applyFont="1" applyAlignment="1">
      <alignment wrapText="1"/>
    </xf>
    <xf numFmtId="0" fontId="1" fillId="0" borderId="0" xfId="0" applyFont="1" applyAlignment="1">
      <alignment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0" xfId="0" applyFont="1" applyAlignment="1">
      <alignment wrapText="1"/>
    </xf>
    <xf numFmtId="49" fontId="14" fillId="0" borderId="45" xfId="0" applyNumberFormat="1" applyFont="1" applyBorder="1" applyAlignment="1">
      <alignment horizontal="center" vertical="center" wrapText="1"/>
    </xf>
    <xf numFmtId="43" fontId="1" fillId="0" borderId="46" xfId="2" applyFont="1" applyBorder="1" applyAlignment="1">
      <alignment horizontal="center" vertical="center" wrapText="1"/>
    </xf>
    <xf numFmtId="0" fontId="1" fillId="0" borderId="20" xfId="0" applyFont="1" applyBorder="1" applyAlignment="1">
      <alignment wrapText="1"/>
    </xf>
    <xf numFmtId="0" fontId="1" fillId="0" borderId="33" xfId="0" applyFont="1" applyBorder="1" applyAlignment="1">
      <alignment horizontal="center" vertical="center" wrapText="1"/>
    </xf>
    <xf numFmtId="49" fontId="14" fillId="0" borderId="33" xfId="0" applyNumberFormat="1" applyFont="1" applyBorder="1" applyAlignment="1">
      <alignment horizontal="center" vertical="center" wrapText="1"/>
    </xf>
    <xf numFmtId="0" fontId="1" fillId="0" borderId="40" xfId="0" applyFont="1" applyBorder="1" applyAlignment="1">
      <alignment horizontal="center" vertical="center" wrapText="1"/>
    </xf>
    <xf numFmtId="0" fontId="1" fillId="0" borderId="32" xfId="0" applyFont="1" applyBorder="1" applyAlignment="1">
      <alignment horizontal="center" vertical="center" wrapText="1"/>
    </xf>
    <xf numFmtId="49" fontId="14" fillId="0" borderId="16" xfId="0" applyNumberFormat="1" applyFont="1" applyBorder="1" applyAlignment="1">
      <alignment horizontal="center" vertical="center" wrapText="1"/>
    </xf>
    <xf numFmtId="43" fontId="1" fillId="0" borderId="30" xfId="2" applyFont="1" applyBorder="1" applyAlignment="1">
      <alignment horizontal="center" vertical="center" wrapText="1"/>
    </xf>
    <xf numFmtId="0" fontId="1" fillId="0" borderId="30" xfId="0" applyFont="1" applyBorder="1" applyAlignment="1">
      <alignment horizontal="center" vertical="center" wrapText="1"/>
    </xf>
    <xf numFmtId="0" fontId="2" fillId="0" borderId="45" xfId="0" applyFont="1" applyBorder="1" applyAlignment="1">
      <alignment horizontal="center" vertical="center" wrapText="1"/>
    </xf>
    <xf numFmtId="43" fontId="2" fillId="0" borderId="46" xfId="2" applyFont="1" applyBorder="1" applyAlignment="1">
      <alignment horizontal="center" vertical="center" wrapText="1"/>
    </xf>
    <xf numFmtId="0" fontId="2" fillId="0" borderId="46"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13" xfId="0" applyFont="1" applyBorder="1" applyAlignment="1">
      <alignment horizontal="center" vertical="center" wrapText="1"/>
    </xf>
    <xf numFmtId="0" fontId="2" fillId="0" borderId="32" xfId="0" applyFont="1" applyBorder="1" applyAlignment="1">
      <alignment horizontal="center" vertical="center" wrapText="1"/>
    </xf>
    <xf numFmtId="49" fontId="16" fillId="0" borderId="16" xfId="0" applyNumberFormat="1" applyFont="1" applyBorder="1" applyAlignment="1">
      <alignment horizontal="center" vertical="center" wrapText="1"/>
    </xf>
    <xf numFmtId="43" fontId="2" fillId="0" borderId="30" xfId="2" applyFont="1" applyBorder="1" applyAlignment="1">
      <alignment horizontal="center" vertical="center" wrapText="1"/>
    </xf>
    <xf numFmtId="0" fontId="2" fillId="0" borderId="30" xfId="0" applyFont="1" applyBorder="1" applyAlignment="1">
      <alignment horizontal="center" vertical="center" wrapText="1"/>
    </xf>
    <xf numFmtId="0" fontId="2" fillId="0" borderId="0" xfId="0" applyFont="1" applyBorder="1" applyAlignment="1">
      <alignment horizontal="center" vertical="center" wrapText="1"/>
    </xf>
    <xf numFmtId="49" fontId="16" fillId="0" borderId="0" xfId="0" applyNumberFormat="1" applyFont="1" applyBorder="1" applyAlignment="1">
      <alignment horizontal="center" vertical="center" wrapText="1"/>
    </xf>
    <xf numFmtId="43" fontId="2" fillId="0" borderId="0" xfId="2" applyFont="1" applyBorder="1" applyAlignment="1">
      <alignment horizontal="center" vertical="center" wrapText="1"/>
    </xf>
    <xf numFmtId="0" fontId="1" fillId="0" borderId="0" xfId="0" applyFont="1" applyBorder="1" applyAlignment="1">
      <alignment wrapText="1"/>
    </xf>
    <xf numFmtId="4" fontId="2" fillId="0" borderId="11" xfId="0" applyNumberFormat="1" applyFont="1" applyBorder="1" applyAlignment="1">
      <alignment horizontal="center" vertical="center" wrapText="1"/>
    </xf>
    <xf numFmtId="43" fontId="2" fillId="0" borderId="11" xfId="2" applyFont="1" applyBorder="1" applyAlignment="1">
      <alignment horizontal="center" vertical="center" wrapText="1"/>
    </xf>
    <xf numFmtId="0" fontId="2" fillId="0" borderId="14" xfId="0" applyFont="1" applyBorder="1" applyAlignment="1">
      <alignment horizontal="center" vertical="center" wrapText="1"/>
    </xf>
    <xf numFmtId="49" fontId="14" fillId="0" borderId="13" xfId="0" applyNumberFormat="1" applyFont="1" applyBorder="1" applyAlignment="1">
      <alignment horizontal="center" vertical="center" wrapText="1"/>
    </xf>
    <xf numFmtId="0" fontId="2" fillId="0" borderId="43" xfId="0" applyFont="1" applyBorder="1" applyAlignment="1">
      <alignment horizontal="center" vertical="center" wrapText="1"/>
    </xf>
    <xf numFmtId="49" fontId="14" fillId="0" borderId="44" xfId="0" applyNumberFormat="1" applyFont="1" applyBorder="1" applyAlignment="1">
      <alignment horizontal="center" vertical="center" wrapText="1"/>
    </xf>
    <xf numFmtId="43" fontId="2" fillId="0" borderId="44" xfId="2" applyFont="1" applyBorder="1" applyAlignment="1">
      <alignment horizontal="center" vertical="center" wrapText="1"/>
    </xf>
    <xf numFmtId="49" fontId="13" fillId="0" borderId="42" xfId="0" applyNumberFormat="1" applyFont="1" applyFill="1" applyBorder="1" applyAlignment="1">
      <alignment horizontal="left" vertical="center" wrapText="1"/>
    </xf>
    <xf numFmtId="43" fontId="1" fillId="0" borderId="8" xfId="2" applyFont="1" applyBorder="1" applyAlignment="1">
      <alignment horizontal="center" vertical="center" wrapText="1"/>
    </xf>
    <xf numFmtId="0" fontId="1" fillId="0" borderId="40" xfId="0" applyFont="1" applyBorder="1" applyAlignment="1">
      <alignment horizontal="center" vertical="center" wrapText="1"/>
    </xf>
    <xf numFmtId="0" fontId="2" fillId="0" borderId="3" xfId="0" applyFont="1" applyBorder="1" applyAlignment="1">
      <alignment horizontal="center"/>
    </xf>
    <xf numFmtId="0" fontId="1" fillId="0" borderId="0" xfId="0" applyFont="1"/>
    <xf numFmtId="0" fontId="0" fillId="0" borderId="26" xfId="0" applyBorder="1"/>
    <xf numFmtId="0" fontId="1" fillId="0" borderId="1" xfId="0" applyFont="1" applyBorder="1" applyAlignment="1">
      <alignment horizontal="center" vertical="top"/>
    </xf>
    <xf numFmtId="0" fontId="0" fillId="0" borderId="20" xfId="0" applyBorder="1"/>
    <xf numFmtId="0" fontId="0" fillId="0" borderId="21" xfId="0" applyBorder="1"/>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2" fillId="0" borderId="2" xfId="0" applyFont="1" applyBorder="1" applyAlignment="1">
      <alignment horizontal="center"/>
    </xf>
    <xf numFmtId="0" fontId="0" fillId="0" borderId="23" xfId="0" applyBorder="1"/>
    <xf numFmtId="0" fontId="0" fillId="0" borderId="25" xfId="0" applyBorder="1"/>
    <xf numFmtId="0" fontId="1" fillId="0" borderId="5" xfId="0" applyFont="1" applyBorder="1" applyAlignment="1">
      <alignment horizontal="center" vertical="top"/>
    </xf>
    <xf numFmtId="0" fontId="0" fillId="0" borderId="5" xfId="0" applyBorder="1"/>
    <xf numFmtId="0" fontId="1" fillId="0" borderId="0" xfId="0" applyFont="1" applyAlignment="1">
      <alignment horizontal="left" wrapText="1"/>
    </xf>
    <xf numFmtId="0" fontId="1" fillId="0" borderId="0" xfId="0" applyFont="1" applyAlignment="1">
      <alignment horizontal="left"/>
    </xf>
    <xf numFmtId="4" fontId="2" fillId="0" borderId="0" xfId="0" applyNumberFormat="1" applyFont="1" applyAlignment="1">
      <alignment horizontal="center"/>
    </xf>
    <xf numFmtId="0" fontId="2" fillId="0" borderId="0" xfId="0" applyFont="1" applyAlignment="1">
      <alignment horizontal="center"/>
    </xf>
    <xf numFmtId="0" fontId="11" fillId="2" borderId="13" xfId="1" applyFont="1" applyFill="1" applyBorder="1" applyAlignment="1">
      <alignment horizontal="center" vertical="center" wrapText="1"/>
    </xf>
    <xf numFmtId="0" fontId="0" fillId="0" borderId="9" xfId="0" applyBorder="1"/>
    <xf numFmtId="0" fontId="0" fillId="0" borderId="42" xfId="0" applyBorder="1"/>
    <xf numFmtId="0" fontId="2" fillId="0" borderId="22" xfId="0" applyFont="1" applyBorder="1" applyAlignment="1">
      <alignment horizontal="center" vertical="center"/>
    </xf>
    <xf numFmtId="0" fontId="2" fillId="0" borderId="22" xfId="0" applyFont="1" applyBorder="1" applyAlignment="1">
      <alignment horizontal="center" vertical="distributed"/>
    </xf>
    <xf numFmtId="0" fontId="11" fillId="2" borderId="13" xfId="1" applyFont="1" applyFill="1" applyBorder="1" applyAlignment="1">
      <alignment horizontal="center" vertical="distributed" wrapText="1"/>
    </xf>
    <xf numFmtId="0" fontId="1" fillId="0" borderId="23" xfId="0" applyFont="1" applyBorder="1" applyAlignment="1">
      <alignment horizontal="left"/>
    </xf>
    <xf numFmtId="0" fontId="1" fillId="0" borderId="24" xfId="0" applyFont="1" applyBorder="1" applyAlignment="1">
      <alignment horizontal="center" vertical="top" wrapText="1"/>
    </xf>
    <xf numFmtId="0" fontId="0" fillId="0" borderId="27" xfId="0" applyBorder="1"/>
    <xf numFmtId="0" fontId="0" fillId="0" borderId="28" xfId="0" applyBorder="1"/>
    <xf numFmtId="0" fontId="0" fillId="0" borderId="29" xfId="0" applyBorder="1"/>
    <xf numFmtId="0" fontId="1" fillId="0" borderId="5" xfId="0" applyFont="1" applyBorder="1" applyAlignment="1">
      <alignment horizontal="left"/>
    </xf>
    <xf numFmtId="0" fontId="2" fillId="0" borderId="0" xfId="0" applyFont="1" applyAlignment="1">
      <alignment horizontal="center" vertical="center" wrapText="1"/>
    </xf>
    <xf numFmtId="0" fontId="1" fillId="0" borderId="0" xfId="0" applyFont="1" applyAlignment="1">
      <alignment wrapText="1"/>
    </xf>
    <xf numFmtId="0" fontId="2" fillId="0" borderId="10" xfId="0" applyFont="1" applyBorder="1" applyAlignment="1">
      <alignment horizontal="center" vertical="center" wrapText="1"/>
    </xf>
    <xf numFmtId="0" fontId="0" fillId="0" borderId="32" xfId="0" applyBorder="1"/>
    <xf numFmtId="0" fontId="0" fillId="0" borderId="33" xfId="0" applyBorder="1"/>
    <xf numFmtId="0" fontId="2" fillId="0" borderId="11" xfId="0" applyFont="1" applyBorder="1" applyAlignment="1">
      <alignment horizontal="center" vertical="center" wrapText="1"/>
    </xf>
    <xf numFmtId="0" fontId="0" fillId="0" borderId="35" xfId="0" applyBorder="1"/>
    <xf numFmtId="0" fontId="0" fillId="0" borderId="36" xfId="0" applyBorder="1"/>
    <xf numFmtId="0" fontId="0" fillId="0" borderId="34" xfId="0" applyBorder="1"/>
    <xf numFmtId="0" fontId="0" fillId="0" borderId="37" xfId="0" applyBorder="1"/>
    <xf numFmtId="0" fontId="0" fillId="0" borderId="38" xfId="0" applyBorder="1"/>
    <xf numFmtId="0" fontId="2" fillId="0" borderId="12" xfId="0" applyFont="1" applyBorder="1" applyAlignment="1">
      <alignment horizontal="center" vertical="center" wrapText="1"/>
    </xf>
    <xf numFmtId="0" fontId="0" fillId="0" borderId="39" xfId="0" applyBorder="1"/>
    <xf numFmtId="0" fontId="0" fillId="0" borderId="40" xfId="0" applyBorder="1"/>
    <xf numFmtId="0" fontId="2" fillId="0" borderId="13" xfId="0" applyFont="1" applyBorder="1" applyAlignment="1">
      <alignment horizontal="center" vertical="center" wrapText="1"/>
    </xf>
    <xf numFmtId="0" fontId="0" fillId="0" borderId="30" xfId="0" applyBorder="1"/>
    <xf numFmtId="0" fontId="0" fillId="0" borderId="31" xfId="0" applyBorder="1"/>
    <xf numFmtId="43" fontId="2" fillId="0" borderId="13" xfId="2" applyFont="1" applyBorder="1" applyAlignment="1">
      <alignment horizontal="center" vertical="center" wrapText="1"/>
    </xf>
    <xf numFmtId="43" fontId="0" fillId="0" borderId="30" xfId="2" applyFont="1" applyBorder="1"/>
    <xf numFmtId="43" fontId="0" fillId="0" borderId="31" xfId="2" applyFont="1" applyBorder="1"/>
    <xf numFmtId="0" fontId="2" fillId="0" borderId="1" xfId="0" applyFont="1" applyBorder="1" applyAlignment="1">
      <alignment horizontal="center" vertical="center" wrapText="1"/>
    </xf>
    <xf numFmtId="0" fontId="2" fillId="0" borderId="19" xfId="0" applyFont="1" applyBorder="1" applyAlignment="1">
      <alignment horizontal="center" vertical="center" wrapText="1"/>
    </xf>
    <xf numFmtId="0" fontId="4" fillId="0" borderId="0" xfId="0" applyFont="1" applyAlignment="1">
      <alignment horizontal="justify" wrapText="1"/>
    </xf>
    <xf numFmtId="0" fontId="4" fillId="0" borderId="0" xfId="0" applyFont="1" applyAlignment="1">
      <alignment wrapText="1"/>
    </xf>
    <xf numFmtId="0" fontId="4" fillId="0" borderId="0" xfId="0" applyFont="1" applyAlignment="1">
      <alignment horizontal="left" wrapText="1"/>
    </xf>
    <xf numFmtId="0" fontId="1" fillId="0" borderId="17"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wrapText="1"/>
    </xf>
    <xf numFmtId="0" fontId="0" fillId="0" borderId="41" xfId="0" applyBorder="1"/>
    <xf numFmtId="0" fontId="4" fillId="0" borderId="0" xfId="0" applyFont="1" applyAlignment="1">
      <alignment horizontal="justify" vertical="center" wrapText="1"/>
    </xf>
    <xf numFmtId="4" fontId="1" fillId="0" borderId="30"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0" fontId="2" fillId="0" borderId="24"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50" xfId="0" applyFont="1" applyBorder="1" applyAlignment="1">
      <alignment horizontal="center" vertical="center" wrapText="1"/>
    </xf>
  </cellXfs>
  <cellStyles count="3">
    <cellStyle name="Обычный" xfId="0" builtinId="0"/>
    <cellStyle name="Обычный 3"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23"/>
  <sheetViews>
    <sheetView zoomScaleNormal="100" workbookViewId="0">
      <selection activeCell="BR23" sqref="BR23:CP23"/>
    </sheetView>
  </sheetViews>
  <sheetFormatPr defaultRowHeight="12.75" x14ac:dyDescent="0.2"/>
  <cols>
    <col min="1" max="1" width="2.28515625" style="34" customWidth="1"/>
    <col min="2" max="257" width="0.85546875" style="34" customWidth="1"/>
    <col min="258" max="1025" width="0.85546875" customWidth="1"/>
  </cols>
  <sheetData>
    <row r="1" spans="1:161" x14ac:dyDescent="0.2">
      <c r="S1" s="125" t="s">
        <v>0</v>
      </c>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4"/>
      <c r="EL1" s="31"/>
      <c r="EM1" s="31"/>
      <c r="EN1" s="31"/>
      <c r="EO1" s="31"/>
      <c r="EP1" s="31"/>
      <c r="EQ1" s="31"/>
      <c r="ER1" s="31"/>
      <c r="ES1" s="31"/>
      <c r="ET1" s="31"/>
      <c r="EU1" s="31"/>
      <c r="EV1" s="31"/>
      <c r="EW1" s="31"/>
      <c r="EX1" s="31"/>
      <c r="EY1" s="31"/>
      <c r="EZ1" s="31"/>
      <c r="FA1" s="31"/>
      <c r="FB1" s="31"/>
      <c r="FC1" s="31"/>
      <c r="FD1" s="31"/>
      <c r="FE1" s="1"/>
    </row>
    <row r="2" spans="1:161" x14ac:dyDescent="0.2">
      <c r="EL2" s="31"/>
      <c r="EM2" s="31"/>
      <c r="EN2" s="31"/>
      <c r="EO2" s="31"/>
      <c r="EP2" s="31"/>
      <c r="EQ2" s="31"/>
      <c r="ER2" s="31"/>
      <c r="ES2" s="31"/>
      <c r="ET2" s="31"/>
      <c r="EU2" s="31"/>
      <c r="EV2" s="31"/>
      <c r="EW2" s="31"/>
      <c r="EX2" s="31"/>
      <c r="EY2" s="31"/>
      <c r="EZ2" s="31"/>
      <c r="FA2" s="31"/>
      <c r="FB2" s="31"/>
      <c r="FC2" s="31"/>
      <c r="FD2" s="31"/>
      <c r="FE2" s="1"/>
    </row>
    <row r="3" spans="1:161" x14ac:dyDescent="0.2">
      <c r="S3" s="126" t="s">
        <v>1</v>
      </c>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4"/>
      <c r="EL3" s="31"/>
      <c r="EM3" s="31"/>
      <c r="EN3" s="31"/>
      <c r="EO3" s="31"/>
      <c r="EP3" s="31"/>
      <c r="EQ3" s="31"/>
      <c r="ER3" s="31"/>
      <c r="ES3" s="31"/>
      <c r="ET3" s="31"/>
      <c r="EU3" s="31"/>
      <c r="EV3" s="31"/>
      <c r="EW3" s="31"/>
      <c r="EX3" s="31"/>
      <c r="EY3" s="31"/>
      <c r="EZ3" s="31"/>
      <c r="FA3" s="31"/>
      <c r="FB3" s="31"/>
      <c r="FC3" s="31"/>
      <c r="FD3" s="31"/>
      <c r="FE3" s="2"/>
    </row>
    <row r="4" spans="1:161" x14ac:dyDescent="0.2">
      <c r="EL4" s="31"/>
      <c r="EM4" s="31"/>
      <c r="EN4" s="31"/>
      <c r="EO4" s="31"/>
      <c r="EP4" s="31"/>
      <c r="EQ4" s="31"/>
      <c r="ER4" s="31"/>
      <c r="ES4" s="31"/>
      <c r="ET4" s="31"/>
      <c r="EU4" s="31"/>
      <c r="EV4" s="31"/>
      <c r="EW4" s="31"/>
      <c r="EX4" s="31"/>
      <c r="EY4" s="31"/>
      <c r="EZ4" s="31"/>
      <c r="FA4" s="31"/>
      <c r="FB4" s="31"/>
      <c r="FC4" s="31"/>
      <c r="FD4" s="31"/>
    </row>
    <row r="5" spans="1:161" x14ac:dyDescent="0.2">
      <c r="S5" s="126" t="s">
        <v>2</v>
      </c>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c r="DV5" s="123"/>
      <c r="DW5" s="123"/>
      <c r="DX5" s="123"/>
      <c r="DY5" s="123"/>
      <c r="DZ5" s="123"/>
      <c r="EA5" s="123"/>
      <c r="EB5" s="123"/>
      <c r="EC5" s="123"/>
      <c r="ED5" s="123"/>
      <c r="EE5" s="123"/>
      <c r="EF5" s="123"/>
      <c r="EG5" s="123"/>
      <c r="EH5" s="124"/>
      <c r="EL5" s="31"/>
      <c r="EM5" s="31"/>
      <c r="EN5" s="31"/>
      <c r="EO5" s="31"/>
      <c r="EP5" s="31"/>
      <c r="EQ5" s="31"/>
      <c r="ER5" s="31"/>
      <c r="ES5" s="31"/>
      <c r="ET5" s="31"/>
      <c r="EU5" s="31"/>
      <c r="EV5" s="31"/>
      <c r="EW5" s="31"/>
      <c r="EX5" s="31"/>
      <c r="EY5" s="31"/>
      <c r="EZ5" s="31"/>
      <c r="FA5" s="31"/>
      <c r="FB5" s="31"/>
      <c r="FC5" s="31"/>
      <c r="FD5" s="31"/>
    </row>
    <row r="6" spans="1:161" x14ac:dyDescent="0.2">
      <c r="K6" s="3"/>
      <c r="L6" s="4"/>
      <c r="M6" s="4"/>
      <c r="N6" s="4"/>
      <c r="O6" s="4"/>
      <c r="P6" s="4"/>
      <c r="Q6" s="4"/>
      <c r="R6" s="4"/>
      <c r="EI6" s="4"/>
      <c r="EJ6" s="4"/>
      <c r="EK6" s="4"/>
      <c r="EL6" s="31"/>
      <c r="EM6" s="31"/>
      <c r="EN6" s="31"/>
      <c r="EO6" s="31"/>
      <c r="EP6" s="31"/>
      <c r="EQ6" s="31"/>
      <c r="ER6" s="31"/>
      <c r="ES6" s="31"/>
      <c r="ET6" s="31"/>
      <c r="EU6" s="31"/>
      <c r="EV6" s="31"/>
      <c r="EW6" s="31"/>
      <c r="EX6" s="31"/>
      <c r="EY6" s="31"/>
      <c r="EZ6" s="31"/>
      <c r="FA6" s="31"/>
      <c r="FB6" s="31"/>
      <c r="FC6" s="31"/>
      <c r="FD6" s="31"/>
    </row>
    <row r="7" spans="1:161" x14ac:dyDescent="0.2">
      <c r="AC7" s="127" t="s">
        <v>3</v>
      </c>
      <c r="AD7" s="128"/>
      <c r="AE7" s="128"/>
      <c r="AF7" s="128"/>
      <c r="AG7" s="128"/>
      <c r="AH7" s="128"/>
      <c r="AI7" s="128"/>
      <c r="AJ7" s="128"/>
      <c r="AK7" s="128"/>
      <c r="AL7" s="128"/>
      <c r="AM7" s="128"/>
      <c r="AN7" s="128"/>
      <c r="AO7" s="128"/>
      <c r="AP7" s="128"/>
      <c r="AQ7" s="128"/>
      <c r="AR7" s="128"/>
      <c r="AS7" s="128"/>
      <c r="AT7" s="128"/>
      <c r="AU7" s="128"/>
      <c r="AV7" s="128"/>
      <c r="AW7" s="128"/>
      <c r="AX7" s="128"/>
      <c r="AY7" s="128"/>
      <c r="AZ7" s="128"/>
      <c r="BA7" s="128"/>
      <c r="BB7" s="128"/>
      <c r="BC7" s="128"/>
      <c r="BD7" s="128"/>
      <c r="BE7" s="128"/>
      <c r="BF7" s="128"/>
      <c r="BG7" s="128"/>
      <c r="BH7" s="128"/>
      <c r="BI7" s="128"/>
      <c r="BJ7" s="128"/>
      <c r="BK7" s="128"/>
      <c r="BL7" s="128"/>
      <c r="BM7" s="128"/>
      <c r="BN7" s="128"/>
      <c r="BO7" s="128"/>
      <c r="BP7" s="128"/>
      <c r="BQ7" s="128"/>
      <c r="BR7" s="128"/>
      <c r="BS7" s="128"/>
      <c r="BT7" s="128"/>
      <c r="BU7" s="128"/>
      <c r="BV7" s="128"/>
      <c r="BW7" s="128"/>
      <c r="BX7" s="128"/>
      <c r="BY7" s="128"/>
      <c r="BZ7" s="128"/>
      <c r="CA7" s="128"/>
      <c r="CB7" s="128"/>
      <c r="CC7" s="128"/>
      <c r="CD7" s="128"/>
      <c r="CE7" s="128"/>
      <c r="CF7" s="128"/>
      <c r="CG7" s="128"/>
      <c r="CH7" s="128"/>
      <c r="CI7" s="128"/>
      <c r="CJ7" s="128"/>
      <c r="CK7" s="128"/>
      <c r="CL7" s="128"/>
      <c r="CM7" s="128"/>
      <c r="CN7" s="128"/>
      <c r="CO7" s="128"/>
      <c r="CP7" s="128"/>
      <c r="CQ7" s="128"/>
      <c r="CR7" s="128"/>
      <c r="CS7" s="128"/>
      <c r="CT7" s="128"/>
      <c r="CU7" s="128"/>
      <c r="CV7" s="128"/>
      <c r="CW7" s="128"/>
      <c r="CX7" s="128"/>
      <c r="CY7" s="128"/>
      <c r="CZ7" s="128"/>
      <c r="DA7" s="128"/>
      <c r="DB7" s="128"/>
      <c r="DC7" s="128"/>
      <c r="DD7" s="128"/>
      <c r="DE7" s="128"/>
      <c r="DF7" s="128"/>
      <c r="DG7" s="128"/>
      <c r="DH7" s="128"/>
      <c r="DI7" s="128"/>
      <c r="DJ7" s="128"/>
      <c r="DK7" s="128"/>
      <c r="DL7" s="128"/>
      <c r="DM7" s="128"/>
      <c r="DN7" s="128"/>
      <c r="DO7" s="128"/>
      <c r="DP7" s="128"/>
      <c r="DQ7" s="128"/>
      <c r="DR7" s="128"/>
      <c r="DS7" s="128"/>
      <c r="DT7" s="128"/>
      <c r="DU7" s="128"/>
      <c r="DV7" s="128"/>
      <c r="DW7" s="128"/>
      <c r="DX7" s="129"/>
      <c r="EL7" s="31"/>
      <c r="EM7" s="31"/>
      <c r="EN7" s="31"/>
      <c r="EO7" s="31"/>
      <c r="EP7" s="31"/>
      <c r="EQ7" s="31"/>
      <c r="ER7" s="31"/>
      <c r="ES7" s="31"/>
      <c r="ET7" s="31"/>
      <c r="EU7" s="31"/>
      <c r="EV7" s="31"/>
      <c r="EW7" s="31"/>
      <c r="EX7" s="31"/>
      <c r="EY7" s="31"/>
      <c r="EZ7" s="31"/>
      <c r="FA7" s="31"/>
      <c r="FB7" s="31"/>
      <c r="FC7" s="31"/>
      <c r="FD7" s="31"/>
    </row>
    <row r="8" spans="1:161" x14ac:dyDescent="0.2">
      <c r="AC8" s="119" t="s">
        <v>4</v>
      </c>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1"/>
      <c r="EL8" s="31"/>
      <c r="EM8" s="31"/>
      <c r="EN8" s="31"/>
      <c r="EO8" s="31"/>
      <c r="EP8" s="31"/>
      <c r="EQ8" s="31"/>
      <c r="ER8" s="31"/>
      <c r="ES8" s="31"/>
      <c r="ET8" s="31"/>
      <c r="EU8" s="31"/>
      <c r="EV8" s="31"/>
      <c r="EW8" s="31"/>
      <c r="EX8" s="31"/>
      <c r="EY8" s="31"/>
      <c r="EZ8" s="31"/>
      <c r="FA8" s="31"/>
      <c r="FB8" s="31"/>
      <c r="FC8" s="31"/>
      <c r="FD8" s="31"/>
    </row>
    <row r="9" spans="1:161" x14ac:dyDescent="0.2">
      <c r="AC9" s="119" t="s">
        <v>5</v>
      </c>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1"/>
    </row>
    <row r="10" spans="1:161" x14ac:dyDescent="0.2">
      <c r="AC10" s="119" t="s">
        <v>6</v>
      </c>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1"/>
    </row>
    <row r="11" spans="1:161" ht="13.5" customHeight="1" thickBot="1" x14ac:dyDescent="0.25">
      <c r="AC11" s="5"/>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130" t="s">
        <v>7</v>
      </c>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1"/>
      <c r="CN11" s="131"/>
      <c r="CO11" s="131"/>
      <c r="CP11" s="131"/>
      <c r="CQ11" s="131"/>
      <c r="CR11" s="131"/>
      <c r="CS11" s="131"/>
      <c r="CT11" s="131"/>
      <c r="CU11" s="131"/>
      <c r="CV11" s="131"/>
      <c r="CW11" s="131"/>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7"/>
    </row>
    <row r="13" spans="1:161" ht="13.5" customHeight="1" thickBot="1" x14ac:dyDescent="0.25">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row>
    <row r="14" spans="1:161" ht="13.5" customHeight="1" thickBot="1" x14ac:dyDescent="0.25">
      <c r="A14" s="122" t="s">
        <v>8</v>
      </c>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23"/>
      <c r="BS14" s="123"/>
      <c r="BT14" s="123"/>
      <c r="BU14" s="123"/>
      <c r="BV14" s="123"/>
      <c r="BW14" s="123"/>
      <c r="BX14" s="123"/>
      <c r="BY14" s="123"/>
      <c r="BZ14" s="123"/>
      <c r="CA14" s="123"/>
      <c r="CB14" s="123"/>
      <c r="CC14" s="123"/>
      <c r="CD14" s="123"/>
      <c r="CE14" s="124"/>
      <c r="CF14" s="122" t="s">
        <v>9</v>
      </c>
      <c r="CG14" s="123"/>
      <c r="CH14" s="123"/>
      <c r="CI14" s="123"/>
      <c r="CJ14" s="123"/>
      <c r="CK14" s="123"/>
      <c r="CL14" s="123"/>
      <c r="CM14" s="123"/>
      <c r="CN14" s="123"/>
      <c r="CO14" s="123"/>
      <c r="CP14" s="123"/>
      <c r="CQ14" s="123"/>
      <c r="CR14" s="123"/>
      <c r="CS14" s="123"/>
      <c r="CT14" s="123"/>
      <c r="CU14" s="123"/>
      <c r="CV14" s="123"/>
      <c r="CW14" s="123"/>
      <c r="CX14" s="123"/>
      <c r="CY14" s="123"/>
      <c r="CZ14" s="123"/>
      <c r="DA14" s="123"/>
      <c r="DB14" s="123"/>
      <c r="DC14" s="123"/>
      <c r="DD14" s="123"/>
      <c r="DE14" s="123"/>
      <c r="DF14" s="123"/>
      <c r="DG14" s="123"/>
      <c r="DH14" s="123"/>
      <c r="DI14" s="123"/>
      <c r="DJ14" s="123"/>
      <c r="DK14" s="123"/>
      <c r="DL14" s="124"/>
      <c r="DP14" s="38"/>
      <c r="DR14" s="3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row>
    <row r="15" spans="1:161" ht="12" customHeight="1" thickBot="1" x14ac:dyDescent="0.25">
      <c r="A15" s="9"/>
      <c r="B15" s="142" t="s">
        <v>10</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c r="BA15" s="128"/>
      <c r="BB15" s="128"/>
      <c r="BC15" s="128"/>
      <c r="BD15" s="128"/>
      <c r="BE15" s="128"/>
      <c r="BF15" s="128"/>
      <c r="BG15" s="128"/>
      <c r="BH15" s="128"/>
      <c r="BI15" s="128"/>
      <c r="BJ15" s="128"/>
      <c r="BK15" s="128"/>
      <c r="BL15" s="128"/>
      <c r="BM15" s="128"/>
      <c r="BN15" s="128"/>
      <c r="BO15" s="128"/>
      <c r="BP15" s="128"/>
      <c r="BQ15" s="128"/>
      <c r="BR15" s="128"/>
      <c r="BS15" s="128"/>
      <c r="BT15" s="128"/>
      <c r="BU15" s="128"/>
      <c r="BV15" s="128"/>
      <c r="BW15" s="128"/>
      <c r="BX15" s="128"/>
      <c r="BY15" s="128"/>
      <c r="BZ15" s="128"/>
      <c r="CA15" s="128"/>
      <c r="CB15" s="128"/>
      <c r="CC15" s="128"/>
      <c r="CD15" s="128"/>
      <c r="CE15" s="128"/>
      <c r="CF15" s="143" t="s">
        <v>11</v>
      </c>
      <c r="CG15" s="128"/>
      <c r="CH15" s="128"/>
      <c r="CI15" s="128"/>
      <c r="CJ15" s="128"/>
      <c r="CK15" s="128"/>
      <c r="CL15" s="128"/>
      <c r="CM15" s="128"/>
      <c r="CN15" s="128"/>
      <c r="CO15" s="128"/>
      <c r="CP15" s="128"/>
      <c r="CQ15" s="128"/>
      <c r="CR15" s="128"/>
      <c r="CS15" s="128"/>
      <c r="CT15" s="128"/>
      <c r="CU15" s="128"/>
      <c r="CV15" s="128"/>
      <c r="CW15" s="128"/>
      <c r="CX15" s="128"/>
      <c r="CY15" s="128"/>
      <c r="CZ15" s="128"/>
      <c r="DA15" s="128"/>
      <c r="DB15" s="128"/>
      <c r="DC15" s="128"/>
      <c r="DD15" s="128"/>
      <c r="DE15" s="128"/>
      <c r="DF15" s="128"/>
      <c r="DG15" s="128"/>
      <c r="DH15" s="128"/>
      <c r="DI15" s="128"/>
      <c r="DJ15" s="128"/>
      <c r="DK15" s="128"/>
      <c r="DL15" s="129"/>
      <c r="DP15" s="39"/>
      <c r="DQ15" s="39"/>
      <c r="DR15" s="39"/>
      <c r="DS15" s="39"/>
      <c r="DT15" s="39"/>
      <c r="DU15" s="39"/>
      <c r="DV15" s="39"/>
      <c r="DW15" s="39"/>
      <c r="DX15" s="39"/>
      <c r="DY15" s="39"/>
      <c r="DZ15" s="39"/>
      <c r="EA15" s="39"/>
      <c r="EB15" s="39"/>
      <c r="EC15" s="39"/>
      <c r="ED15" s="39"/>
      <c r="EE15" s="39"/>
      <c r="EF15" s="39"/>
      <c r="EG15" s="39"/>
      <c r="EH15" s="39"/>
      <c r="EI15" s="39"/>
      <c r="EJ15" s="39"/>
      <c r="EK15" s="39"/>
      <c r="EL15" s="39"/>
      <c r="EM15" s="39"/>
      <c r="EN15" s="39"/>
      <c r="EO15" s="39"/>
      <c r="EP15" s="39"/>
      <c r="EQ15" s="39"/>
      <c r="ER15" s="39"/>
      <c r="ES15" s="39"/>
      <c r="ET15" s="39"/>
      <c r="EU15" s="39"/>
      <c r="EV15" s="39"/>
      <c r="EW15" s="39"/>
      <c r="EX15" s="39"/>
      <c r="EY15" s="39"/>
    </row>
    <row r="16" spans="1:161" ht="13.5" customHeight="1" thickBot="1" x14ac:dyDescent="0.25">
      <c r="A16" s="5"/>
      <c r="B16" s="147" t="s">
        <v>12</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c r="BO16" s="131"/>
      <c r="BP16" s="131"/>
      <c r="BQ16" s="131"/>
      <c r="BR16" s="131"/>
      <c r="BS16" s="131"/>
      <c r="BT16" s="131"/>
      <c r="BU16" s="131"/>
      <c r="BV16" s="131"/>
      <c r="BW16" s="131"/>
      <c r="BX16" s="131"/>
      <c r="BY16" s="131"/>
      <c r="BZ16" s="131"/>
      <c r="CA16" s="131"/>
      <c r="CB16" s="131"/>
      <c r="CC16" s="131"/>
      <c r="CD16" s="131"/>
      <c r="CE16" s="131"/>
      <c r="CF16" s="144"/>
      <c r="CG16" s="145"/>
      <c r="CH16" s="145"/>
      <c r="CI16" s="145"/>
      <c r="CJ16" s="145"/>
      <c r="CK16" s="145"/>
      <c r="CL16" s="145"/>
      <c r="CM16" s="145"/>
      <c r="CN16" s="145"/>
      <c r="CO16" s="145"/>
      <c r="CP16" s="145"/>
      <c r="CQ16" s="145"/>
      <c r="CR16" s="145"/>
      <c r="CS16" s="145"/>
      <c r="CT16" s="145"/>
      <c r="CU16" s="145"/>
      <c r="CV16" s="145"/>
      <c r="CW16" s="145"/>
      <c r="CX16" s="145"/>
      <c r="CY16" s="145"/>
      <c r="CZ16" s="145"/>
      <c r="DA16" s="145"/>
      <c r="DB16" s="145"/>
      <c r="DC16" s="145"/>
      <c r="DD16" s="145"/>
      <c r="DE16" s="145"/>
      <c r="DF16" s="145"/>
      <c r="DG16" s="145"/>
      <c r="DH16" s="145"/>
      <c r="DI16" s="145"/>
      <c r="DJ16" s="145"/>
      <c r="DK16" s="145"/>
      <c r="DL16" s="146"/>
      <c r="DP16" s="39"/>
      <c r="DQ16" s="39"/>
      <c r="DR16" s="39"/>
      <c r="DS16" s="39"/>
      <c r="DT16" s="39"/>
      <c r="DU16" s="39"/>
      <c r="DV16" s="39"/>
      <c r="DW16" s="39"/>
      <c r="DX16" s="39"/>
      <c r="DY16" s="39"/>
      <c r="DZ16" s="39"/>
      <c r="EA16" s="39"/>
      <c r="EB16" s="39"/>
      <c r="EC16" s="39"/>
      <c r="ED16" s="39"/>
      <c r="EE16" s="39"/>
      <c r="EF16" s="39"/>
      <c r="EG16" s="39"/>
      <c r="EH16" s="39"/>
      <c r="EI16" s="39"/>
      <c r="EJ16" s="39"/>
      <c r="EK16" s="39"/>
      <c r="EL16" s="39"/>
      <c r="EM16" s="39"/>
      <c r="EN16" s="39"/>
      <c r="EO16" s="39"/>
      <c r="EP16" s="39"/>
      <c r="EQ16" s="39"/>
      <c r="ER16" s="39"/>
      <c r="ES16" s="39"/>
      <c r="ET16" s="39"/>
      <c r="EU16" s="39"/>
      <c r="EV16" s="39"/>
      <c r="EW16" s="39"/>
      <c r="EX16" s="39"/>
      <c r="EY16" s="39"/>
    </row>
    <row r="17" spans="1:160" ht="13.5" customHeight="1" thickBot="1" x14ac:dyDescent="0.25">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39"/>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V17" s="126" t="s">
        <v>13</v>
      </c>
      <c r="DW17" s="123"/>
      <c r="DX17" s="123"/>
      <c r="DY17" s="123"/>
      <c r="DZ17" s="123"/>
      <c r="EA17" s="123"/>
      <c r="EB17" s="123"/>
      <c r="EC17" s="123"/>
      <c r="ED17" s="123"/>
      <c r="EE17" s="123"/>
      <c r="EF17" s="123"/>
      <c r="EG17" s="123"/>
      <c r="EH17" s="123"/>
      <c r="EI17" s="123"/>
      <c r="EJ17" s="123"/>
      <c r="EK17" s="123"/>
      <c r="EL17" s="123"/>
      <c r="EM17" s="123"/>
      <c r="EN17" s="123"/>
      <c r="EO17" s="123"/>
      <c r="EP17" s="123"/>
      <c r="EQ17" s="123"/>
      <c r="ER17" s="123"/>
      <c r="ES17" s="124"/>
    </row>
    <row r="18" spans="1:160" x14ac:dyDescent="0.2">
      <c r="A18" s="10"/>
      <c r="B18" s="10"/>
      <c r="C18" s="10"/>
      <c r="D18" s="10"/>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12"/>
      <c r="DQ18" s="13"/>
    </row>
    <row r="19" spans="1:160" ht="26.85" customHeight="1" x14ac:dyDescent="0.2">
      <c r="A19" s="140" t="s">
        <v>14</v>
      </c>
      <c r="B19" s="137"/>
      <c r="C19" s="137"/>
      <c r="D19" s="137"/>
      <c r="E19" s="137"/>
      <c r="F19" s="137"/>
      <c r="G19" s="137"/>
      <c r="H19" s="137"/>
      <c r="I19" s="137"/>
      <c r="J19" s="137"/>
      <c r="K19" s="137"/>
      <c r="L19" s="137"/>
      <c r="M19" s="137"/>
      <c r="N19" s="137"/>
      <c r="O19" s="137"/>
      <c r="P19" s="137"/>
      <c r="Q19" s="137"/>
      <c r="R19" s="137"/>
      <c r="S19" s="141" t="s">
        <v>15</v>
      </c>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c r="CT19" s="137"/>
      <c r="CU19" s="137"/>
      <c r="CV19" s="137"/>
      <c r="CW19" s="137"/>
      <c r="CX19" s="137"/>
      <c r="CY19" s="137"/>
      <c r="CZ19" s="137"/>
      <c r="DA19" s="137"/>
      <c r="DB19" s="137"/>
      <c r="DC19" s="137"/>
      <c r="DD19" s="137"/>
      <c r="DE19" s="137"/>
      <c r="DF19" s="137"/>
      <c r="DG19" s="137"/>
      <c r="DH19" s="137"/>
      <c r="DI19" s="137"/>
      <c r="DJ19" s="137"/>
      <c r="DK19" s="137"/>
      <c r="DL19" s="137"/>
      <c r="DM19" s="137"/>
      <c r="DN19" s="137"/>
      <c r="DO19" s="137"/>
      <c r="DP19" s="137"/>
      <c r="DQ19" s="137"/>
      <c r="DR19" s="137"/>
      <c r="DS19" s="137"/>
      <c r="DT19" s="137"/>
      <c r="DU19" s="137"/>
      <c r="DV19" s="137"/>
      <c r="DW19" s="137"/>
      <c r="DX19" s="137"/>
      <c r="DY19" s="137"/>
      <c r="DZ19" s="137"/>
      <c r="EA19" s="137"/>
      <c r="EB19" s="137"/>
      <c r="EC19" s="137"/>
      <c r="ED19" s="137"/>
      <c r="EE19" s="137"/>
      <c r="EF19" s="137"/>
      <c r="EG19" s="137"/>
      <c r="EH19" s="137"/>
      <c r="EI19" s="137"/>
      <c r="EJ19" s="137"/>
      <c r="EK19" s="137"/>
      <c r="EL19" s="137"/>
      <c r="EM19" s="137"/>
      <c r="EN19" s="137"/>
      <c r="EO19" s="137"/>
      <c r="EP19" s="137"/>
      <c r="EQ19" s="137"/>
      <c r="ER19" s="137"/>
      <c r="ES19" s="137"/>
      <c r="ET19" s="137"/>
      <c r="EU19" s="137"/>
      <c r="EV19" s="137"/>
      <c r="EW19" s="137"/>
      <c r="EX19" s="137"/>
      <c r="EY19" s="138"/>
    </row>
    <row r="20" spans="1:160" ht="18.75" customHeight="1" x14ac:dyDescent="0.2">
      <c r="A20" s="139" t="s">
        <v>16</v>
      </c>
      <c r="B20" s="137"/>
      <c r="C20" s="137"/>
      <c r="D20" s="137"/>
      <c r="E20" s="137"/>
      <c r="F20" s="137"/>
      <c r="G20" s="137"/>
      <c r="H20" s="137"/>
      <c r="I20" s="137"/>
      <c r="J20" s="137"/>
      <c r="K20" s="137"/>
      <c r="L20" s="137"/>
      <c r="M20" s="137"/>
      <c r="N20" s="137"/>
      <c r="O20" s="137"/>
      <c r="P20" s="137"/>
      <c r="Q20" s="137"/>
      <c r="R20" s="137"/>
      <c r="S20" s="136" t="s">
        <v>17</v>
      </c>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7"/>
      <c r="BK20" s="137"/>
      <c r="BL20" s="137"/>
      <c r="BM20" s="137"/>
      <c r="BN20" s="137"/>
      <c r="BO20" s="137"/>
      <c r="BP20" s="137"/>
      <c r="BQ20" s="137"/>
      <c r="BR20" s="137"/>
      <c r="BS20" s="137"/>
      <c r="BT20" s="137"/>
      <c r="BU20" s="137"/>
      <c r="BV20" s="137"/>
      <c r="BW20" s="137"/>
      <c r="BX20" s="137"/>
      <c r="BY20" s="137"/>
      <c r="BZ20" s="137"/>
      <c r="CA20" s="137"/>
      <c r="CB20" s="137"/>
      <c r="CC20" s="137"/>
      <c r="CD20" s="137"/>
      <c r="CE20" s="137"/>
      <c r="CF20" s="137"/>
      <c r="CG20" s="137"/>
      <c r="CH20" s="137"/>
      <c r="CI20" s="137"/>
      <c r="CJ20" s="137"/>
      <c r="CK20" s="137"/>
      <c r="CL20" s="137"/>
      <c r="CM20" s="137"/>
      <c r="CN20" s="137"/>
      <c r="CO20" s="137"/>
      <c r="CP20" s="137"/>
      <c r="CQ20" s="137"/>
      <c r="CR20" s="137"/>
      <c r="CS20" s="137"/>
      <c r="CT20" s="137"/>
      <c r="CU20" s="137"/>
      <c r="CV20" s="137"/>
      <c r="CW20" s="137"/>
      <c r="CX20" s="137"/>
      <c r="CY20" s="137"/>
      <c r="CZ20" s="137"/>
      <c r="DA20" s="137"/>
      <c r="DB20" s="137"/>
      <c r="DC20" s="137"/>
      <c r="DD20" s="137"/>
      <c r="DE20" s="137"/>
      <c r="DF20" s="137"/>
      <c r="DG20" s="137"/>
      <c r="DH20" s="137"/>
      <c r="DI20" s="137"/>
      <c r="DJ20" s="137"/>
      <c r="DK20" s="137"/>
      <c r="DL20" s="137"/>
      <c r="DM20" s="137"/>
      <c r="DN20" s="137"/>
      <c r="DO20" s="137"/>
      <c r="DP20" s="137"/>
      <c r="DQ20" s="137"/>
      <c r="DR20" s="137"/>
      <c r="DS20" s="137"/>
      <c r="DT20" s="137"/>
      <c r="DU20" s="137"/>
      <c r="DV20" s="137"/>
      <c r="DW20" s="137"/>
      <c r="DX20" s="137"/>
      <c r="DY20" s="137"/>
      <c r="DZ20" s="137"/>
      <c r="EA20" s="137"/>
      <c r="EB20" s="137"/>
      <c r="EC20" s="137"/>
      <c r="ED20" s="137"/>
      <c r="EE20" s="137"/>
      <c r="EF20" s="137"/>
      <c r="EG20" s="137"/>
      <c r="EH20" s="137"/>
      <c r="EI20" s="137"/>
      <c r="EJ20" s="137"/>
      <c r="EK20" s="137"/>
      <c r="EL20" s="137"/>
      <c r="EM20" s="137"/>
      <c r="EN20" s="137"/>
      <c r="EO20" s="137"/>
      <c r="EP20" s="137"/>
      <c r="EQ20" s="137"/>
      <c r="ER20" s="137"/>
      <c r="ES20" s="137"/>
      <c r="ET20" s="137"/>
      <c r="EU20" s="137"/>
      <c r="EV20" s="137"/>
      <c r="EW20" s="137"/>
      <c r="EX20" s="137"/>
      <c r="EY20" s="138"/>
    </row>
    <row r="22" spans="1:160" ht="11.25" customHeight="1" x14ac:dyDescent="0.2">
      <c r="B22" s="132" t="s">
        <v>18</v>
      </c>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0"/>
      <c r="DV22" s="120"/>
      <c r="DW22" s="120"/>
      <c r="DX22" s="120"/>
      <c r="DY22" s="120"/>
      <c r="DZ22" s="120"/>
      <c r="EA22" s="120"/>
      <c r="EB22" s="120"/>
      <c r="EC22" s="120"/>
      <c r="ED22" s="120"/>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row>
    <row r="23" spans="1:160" x14ac:dyDescent="0.2">
      <c r="B23" s="133" t="s">
        <v>19</v>
      </c>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34">
        <f>'Привлечённый внебюджет'!L28+'Собственный внебюджет'!F48</f>
        <v>136551484.12</v>
      </c>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35" t="s">
        <v>20</v>
      </c>
      <c r="CR23" s="120"/>
      <c r="CS23" s="120"/>
      <c r="CT23" s="120"/>
      <c r="CU23" s="120"/>
      <c r="CV23" s="120"/>
      <c r="CW23" s="120"/>
      <c r="CX23" s="120"/>
      <c r="CY23" s="120"/>
      <c r="CZ23" s="120"/>
      <c r="DA23" s="120"/>
      <c r="DB23" s="120"/>
      <c r="DC23" s="120"/>
      <c r="DD23" s="120"/>
      <c r="DE23" s="120"/>
      <c r="DF23" s="133" t="s">
        <v>21</v>
      </c>
      <c r="DG23" s="120"/>
      <c r="DH23" s="120"/>
      <c r="DI23" s="120"/>
      <c r="DJ23" s="120"/>
      <c r="DK23" s="120"/>
      <c r="DL23" s="120"/>
      <c r="DM23" s="120"/>
      <c r="DN23" s="120"/>
      <c r="DO23" s="120"/>
      <c r="DP23" s="120"/>
      <c r="DQ23" s="120"/>
      <c r="DR23" s="120"/>
      <c r="DS23" s="120"/>
      <c r="DT23" s="120"/>
      <c r="DU23" s="120"/>
      <c r="DV23" s="120"/>
      <c r="DW23" s="120"/>
      <c r="DX23" s="120"/>
      <c r="DY23" s="120"/>
      <c r="DZ23" s="120"/>
      <c r="EA23" s="120"/>
      <c r="EB23" s="120"/>
      <c r="EC23" s="120"/>
      <c r="ED23" s="120"/>
      <c r="EE23" s="120"/>
      <c r="EF23" s="120"/>
      <c r="EG23" s="120"/>
      <c r="EH23" s="120"/>
      <c r="EI23" s="120"/>
      <c r="EJ23" s="120"/>
      <c r="EK23" s="120"/>
      <c r="EL23" s="120"/>
      <c r="EM23" s="120"/>
      <c r="EN23" s="120"/>
      <c r="EO23" s="120"/>
      <c r="EP23" s="120"/>
      <c r="EQ23" s="120"/>
      <c r="ER23" s="120"/>
      <c r="ES23" s="35"/>
      <c r="ET23" s="35"/>
      <c r="EU23" s="35"/>
      <c r="EV23" s="35"/>
      <c r="EW23" s="35"/>
      <c r="EX23" s="35"/>
      <c r="EY23" s="35"/>
      <c r="EZ23" s="35"/>
      <c r="FA23" s="35"/>
      <c r="FB23" s="35"/>
      <c r="FC23" s="35"/>
      <c r="FD23" s="35"/>
    </row>
  </sheetData>
  <mergeCells count="23">
    <mergeCell ref="S20:EY20"/>
    <mergeCell ref="A20:R20"/>
    <mergeCell ref="A19:R19"/>
    <mergeCell ref="S19:EY19"/>
    <mergeCell ref="B15:CE15"/>
    <mergeCell ref="CF15:DL16"/>
    <mergeCell ref="B16:CE16"/>
    <mergeCell ref="DV17:ES17"/>
    <mergeCell ref="B22:FD22"/>
    <mergeCell ref="B23:BQ23"/>
    <mergeCell ref="BR23:CP23"/>
    <mergeCell ref="CQ23:DE23"/>
    <mergeCell ref="DF23:ER23"/>
    <mergeCell ref="AC9:DX9"/>
    <mergeCell ref="AC10:DX10"/>
    <mergeCell ref="A14:CE14"/>
    <mergeCell ref="CF14:DL14"/>
    <mergeCell ref="S1:EH1"/>
    <mergeCell ref="S3:EH3"/>
    <mergeCell ref="S5:EH5"/>
    <mergeCell ref="AC7:DX7"/>
    <mergeCell ref="AC8:DX8"/>
    <mergeCell ref="BH11:CW11"/>
  </mergeCells>
  <printOptions gridLines="1"/>
  <pageMargins left="0.59027777777777801" right="0.51180555555555496" top="0.196527777777778" bottom="0.39374999999999999" header="0.51180555555555496" footer="0.51180555555555496"/>
  <pageSetup paperSize="9"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W32"/>
  <sheetViews>
    <sheetView zoomScaleNormal="100" workbookViewId="0">
      <pane ySplit="7" topLeftCell="A23" activePane="bottomLeft" state="frozen"/>
      <selection pane="bottomLeft" activeCell="A8" sqref="A8:A26"/>
    </sheetView>
  </sheetViews>
  <sheetFormatPr defaultRowHeight="12.75" x14ac:dyDescent="0.2"/>
  <cols>
    <col min="1" max="1" width="12" style="39" customWidth="1"/>
    <col min="2" max="2" width="14.140625" style="39" customWidth="1"/>
    <col min="3" max="3" width="21.28515625" style="39" customWidth="1"/>
    <col min="4" max="4" width="14.28515625" style="39" customWidth="1"/>
    <col min="5" max="5" width="30.28515625" style="39" customWidth="1"/>
    <col min="6" max="6" width="39.42578125" style="39" customWidth="1"/>
    <col min="7" max="7" width="17.28515625" style="53" customWidth="1"/>
    <col min="8" max="8" width="30.28515625" style="39" customWidth="1"/>
    <col min="9" max="9" width="17.5703125" style="39" customWidth="1"/>
    <col min="10" max="10" width="22.140625" style="39" customWidth="1"/>
    <col min="11" max="11" width="17.42578125" style="39" customWidth="1"/>
    <col min="12" max="12" width="18" style="53" customWidth="1"/>
    <col min="13" max="13" width="42.7109375" style="39" customWidth="1"/>
    <col min="14" max="257" width="10.85546875" style="39" customWidth="1"/>
    <col min="258" max="1025" width="10.85546875" customWidth="1"/>
  </cols>
  <sheetData>
    <row r="1" spans="1:257" ht="33" customHeight="1" x14ac:dyDescent="0.2">
      <c r="A1" s="148" t="s">
        <v>22</v>
      </c>
      <c r="B1" s="149"/>
      <c r="C1" s="149"/>
      <c r="D1" s="149"/>
      <c r="E1" s="149"/>
      <c r="F1" s="149"/>
      <c r="G1" s="149"/>
      <c r="H1" s="149"/>
      <c r="I1" s="149"/>
      <c r="J1" s="149"/>
      <c r="K1" s="149"/>
      <c r="L1" s="149"/>
      <c r="M1" s="149"/>
    </row>
    <row r="2" spans="1:257" x14ac:dyDescent="0.2">
      <c r="A2" s="40"/>
      <c r="B2" s="40"/>
      <c r="C2" s="40"/>
      <c r="D2" s="40"/>
      <c r="E2" s="40"/>
      <c r="F2" s="40"/>
      <c r="G2" s="47"/>
      <c r="H2" s="40"/>
      <c r="I2" s="40"/>
      <c r="J2" s="40"/>
      <c r="K2" s="40"/>
      <c r="L2" s="47"/>
      <c r="M2" s="40"/>
    </row>
    <row r="3" spans="1:257" s="33" customFormat="1" ht="22.5" customHeight="1" x14ac:dyDescent="0.2">
      <c r="A3" s="150" t="s">
        <v>23</v>
      </c>
      <c r="B3" s="153" t="s">
        <v>24</v>
      </c>
      <c r="C3" s="154"/>
      <c r="D3" s="154"/>
      <c r="E3" s="154"/>
      <c r="F3" s="154"/>
      <c r="G3" s="154"/>
      <c r="H3" s="154"/>
      <c r="I3" s="154"/>
      <c r="J3" s="155"/>
      <c r="K3" s="153" t="s">
        <v>25</v>
      </c>
      <c r="L3" s="156"/>
      <c r="M3" s="159" t="s">
        <v>26</v>
      </c>
      <c r="N3" s="4"/>
      <c r="O3" s="4"/>
      <c r="P3" s="4"/>
      <c r="Q3" s="4"/>
      <c r="R3" s="4"/>
      <c r="S3" s="4"/>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c r="FJ3" s="32"/>
      <c r="FK3" s="32"/>
      <c r="FL3" s="32"/>
      <c r="FM3" s="32"/>
      <c r="FN3" s="32"/>
      <c r="FO3" s="32"/>
      <c r="FP3" s="32"/>
      <c r="FQ3" s="32"/>
      <c r="FR3" s="32"/>
      <c r="FS3" s="32"/>
      <c r="FT3" s="32"/>
      <c r="FU3" s="32"/>
      <c r="FV3" s="32"/>
      <c r="FW3" s="32"/>
      <c r="FX3" s="32"/>
      <c r="FY3" s="32"/>
      <c r="FZ3" s="32"/>
      <c r="GA3" s="32"/>
      <c r="GB3" s="32"/>
      <c r="GC3" s="32"/>
      <c r="GD3" s="32"/>
      <c r="GE3" s="32"/>
      <c r="GF3" s="32"/>
      <c r="GG3" s="32"/>
      <c r="GH3" s="32"/>
      <c r="GI3" s="32"/>
      <c r="GJ3" s="32"/>
      <c r="GK3" s="32"/>
      <c r="GL3" s="32"/>
      <c r="GM3" s="32"/>
      <c r="GN3" s="32"/>
      <c r="GO3" s="32"/>
      <c r="GP3" s="32"/>
      <c r="GQ3" s="32"/>
      <c r="GR3" s="32"/>
      <c r="GS3" s="32"/>
      <c r="GT3" s="32"/>
      <c r="GU3" s="32"/>
      <c r="GV3" s="32"/>
      <c r="GW3" s="32"/>
      <c r="GX3" s="32"/>
      <c r="GY3" s="32"/>
      <c r="GZ3" s="32"/>
      <c r="HA3" s="32"/>
      <c r="HB3" s="32"/>
      <c r="HC3" s="32"/>
      <c r="HD3" s="32"/>
      <c r="HE3" s="32"/>
      <c r="HF3" s="32"/>
      <c r="HG3" s="32"/>
      <c r="HH3" s="32"/>
      <c r="HI3" s="32"/>
      <c r="HJ3" s="32"/>
      <c r="HK3" s="32"/>
      <c r="HL3" s="32"/>
      <c r="HM3" s="32"/>
      <c r="HN3" s="32"/>
      <c r="HO3" s="32"/>
      <c r="HP3" s="32"/>
      <c r="HQ3" s="32"/>
      <c r="HR3" s="32"/>
      <c r="HS3" s="32"/>
      <c r="HT3" s="32"/>
      <c r="HU3" s="32"/>
      <c r="HV3" s="32"/>
      <c r="HW3" s="32"/>
      <c r="HX3" s="32"/>
      <c r="HY3" s="32"/>
      <c r="HZ3" s="32"/>
      <c r="IA3" s="32"/>
      <c r="IB3" s="32"/>
      <c r="IC3" s="32"/>
      <c r="ID3" s="32"/>
      <c r="IE3" s="32"/>
      <c r="IF3" s="32"/>
      <c r="IG3" s="32"/>
      <c r="IH3" s="32"/>
      <c r="II3" s="32"/>
      <c r="IJ3" s="32"/>
      <c r="IK3" s="32"/>
      <c r="IL3" s="32"/>
      <c r="IM3" s="32"/>
      <c r="IN3" s="32"/>
      <c r="IO3" s="32"/>
      <c r="IP3" s="32"/>
      <c r="IQ3" s="32"/>
      <c r="IR3" s="32"/>
      <c r="IS3" s="32"/>
      <c r="IT3" s="32"/>
      <c r="IU3" s="32"/>
      <c r="IV3" s="32"/>
      <c r="IW3" s="32"/>
    </row>
    <row r="4" spans="1:257" s="33" customFormat="1" ht="22.5" customHeight="1" x14ac:dyDescent="0.2">
      <c r="A4" s="151"/>
      <c r="B4" s="162" t="s">
        <v>27</v>
      </c>
      <c r="C4" s="162" t="s">
        <v>28</v>
      </c>
      <c r="D4" s="138"/>
      <c r="E4" s="162" t="s">
        <v>29</v>
      </c>
      <c r="F4" s="162" t="s">
        <v>30</v>
      </c>
      <c r="G4" s="165" t="s">
        <v>31</v>
      </c>
      <c r="H4" s="162" t="s">
        <v>32</v>
      </c>
      <c r="I4" s="137"/>
      <c r="J4" s="138"/>
      <c r="K4" s="157"/>
      <c r="L4" s="158"/>
      <c r="M4" s="160"/>
      <c r="N4" s="4"/>
      <c r="O4" s="4"/>
      <c r="P4" s="4"/>
      <c r="Q4" s="4"/>
      <c r="R4" s="4"/>
      <c r="S4" s="4"/>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c r="CB4" s="32"/>
      <c r="CC4" s="32"/>
      <c r="CD4" s="32"/>
      <c r="CE4" s="32"/>
      <c r="CF4" s="32"/>
      <c r="CG4" s="32"/>
      <c r="CH4" s="32"/>
      <c r="CI4" s="32"/>
      <c r="CJ4" s="32"/>
      <c r="CK4" s="32"/>
      <c r="CL4" s="32"/>
      <c r="CM4" s="32"/>
      <c r="CN4" s="32"/>
      <c r="CO4" s="32"/>
      <c r="CP4" s="32"/>
      <c r="CQ4" s="32"/>
      <c r="CR4" s="32"/>
      <c r="CS4" s="32"/>
      <c r="CT4" s="32"/>
      <c r="CU4" s="32"/>
      <c r="CV4" s="32"/>
      <c r="CW4" s="32"/>
      <c r="CX4" s="32"/>
      <c r="CY4" s="32"/>
      <c r="CZ4" s="32"/>
      <c r="DA4" s="32"/>
      <c r="DB4" s="32"/>
      <c r="DC4" s="32"/>
      <c r="DD4" s="32"/>
      <c r="DE4" s="32"/>
      <c r="DF4" s="32"/>
      <c r="DG4" s="32"/>
      <c r="DH4" s="32"/>
      <c r="DI4" s="32"/>
      <c r="DJ4" s="32"/>
      <c r="DK4" s="32"/>
      <c r="DL4" s="32"/>
      <c r="DM4" s="32"/>
      <c r="DN4" s="32"/>
      <c r="DO4" s="32"/>
      <c r="DP4" s="32"/>
      <c r="DQ4" s="32"/>
      <c r="DR4" s="32"/>
      <c r="DS4" s="32"/>
      <c r="DT4" s="32"/>
      <c r="DU4" s="32"/>
      <c r="DV4" s="32"/>
      <c r="DW4" s="32"/>
      <c r="DX4" s="32"/>
      <c r="DY4" s="32"/>
      <c r="DZ4" s="32"/>
      <c r="EA4" s="32"/>
      <c r="EB4" s="32"/>
      <c r="EC4" s="32"/>
      <c r="ED4" s="32"/>
      <c r="EE4" s="32"/>
      <c r="EF4" s="32"/>
      <c r="EG4" s="32"/>
      <c r="EH4" s="32"/>
      <c r="EI4" s="32"/>
      <c r="EJ4" s="32"/>
      <c r="EK4" s="32"/>
      <c r="EL4" s="32"/>
      <c r="EM4" s="32"/>
      <c r="EN4" s="32"/>
      <c r="EO4" s="32"/>
      <c r="EP4" s="32"/>
      <c r="EQ4" s="32"/>
      <c r="ER4" s="32"/>
      <c r="ES4" s="32"/>
      <c r="ET4" s="32"/>
      <c r="EU4" s="32"/>
      <c r="EV4" s="32"/>
      <c r="EW4" s="32"/>
      <c r="EX4" s="32"/>
      <c r="EY4" s="32"/>
      <c r="EZ4" s="32"/>
      <c r="FA4" s="32"/>
      <c r="FB4" s="32"/>
      <c r="FC4" s="32"/>
      <c r="FD4" s="32"/>
      <c r="FE4" s="32"/>
      <c r="FF4" s="32"/>
      <c r="FG4" s="32"/>
      <c r="FH4" s="32"/>
      <c r="FI4" s="32"/>
      <c r="FJ4" s="32"/>
      <c r="FK4" s="32"/>
      <c r="FL4" s="32"/>
      <c r="FM4" s="32"/>
      <c r="FN4" s="32"/>
      <c r="FO4" s="32"/>
      <c r="FP4" s="32"/>
      <c r="FQ4" s="32"/>
      <c r="FR4" s="32"/>
      <c r="FS4" s="32"/>
      <c r="FT4" s="32"/>
      <c r="FU4" s="32"/>
      <c r="FV4" s="32"/>
      <c r="FW4" s="32"/>
      <c r="FX4" s="32"/>
      <c r="FY4" s="32"/>
      <c r="FZ4" s="32"/>
      <c r="GA4" s="32"/>
      <c r="GB4" s="32"/>
      <c r="GC4" s="32"/>
      <c r="GD4" s="32"/>
      <c r="GE4" s="32"/>
      <c r="GF4" s="32"/>
      <c r="GG4" s="32"/>
      <c r="GH4" s="32"/>
      <c r="GI4" s="32"/>
      <c r="GJ4" s="32"/>
      <c r="GK4" s="32"/>
      <c r="GL4" s="32"/>
      <c r="GM4" s="32"/>
      <c r="GN4" s="32"/>
      <c r="GO4" s="32"/>
      <c r="GP4" s="32"/>
      <c r="GQ4" s="32"/>
      <c r="GR4" s="32"/>
      <c r="GS4" s="32"/>
      <c r="GT4" s="32"/>
      <c r="GU4" s="32"/>
      <c r="GV4" s="32"/>
      <c r="GW4" s="32"/>
      <c r="GX4" s="32"/>
      <c r="GY4" s="32"/>
      <c r="GZ4" s="32"/>
      <c r="HA4" s="32"/>
      <c r="HB4" s="32"/>
      <c r="HC4" s="32"/>
      <c r="HD4" s="32"/>
      <c r="HE4" s="32"/>
      <c r="HF4" s="32"/>
      <c r="HG4" s="32"/>
      <c r="HH4" s="32"/>
      <c r="HI4" s="32"/>
      <c r="HJ4" s="32"/>
      <c r="HK4" s="32"/>
      <c r="HL4" s="32"/>
      <c r="HM4" s="32"/>
      <c r="HN4" s="32"/>
      <c r="HO4" s="32"/>
      <c r="HP4" s="32"/>
      <c r="HQ4" s="32"/>
      <c r="HR4" s="32"/>
      <c r="HS4" s="32"/>
      <c r="HT4" s="32"/>
      <c r="HU4" s="32"/>
      <c r="HV4" s="32"/>
      <c r="HW4" s="32"/>
      <c r="HX4" s="32"/>
      <c r="HY4" s="32"/>
      <c r="HZ4" s="32"/>
      <c r="IA4" s="32"/>
      <c r="IB4" s="32"/>
      <c r="IC4" s="32"/>
      <c r="ID4" s="32"/>
      <c r="IE4" s="32"/>
      <c r="IF4" s="32"/>
      <c r="IG4" s="32"/>
      <c r="IH4" s="32"/>
      <c r="II4" s="32"/>
      <c r="IJ4" s="32"/>
      <c r="IK4" s="32"/>
      <c r="IL4" s="32"/>
      <c r="IM4" s="32"/>
      <c r="IN4" s="32"/>
      <c r="IO4" s="32"/>
      <c r="IP4" s="32"/>
      <c r="IQ4" s="32"/>
      <c r="IR4" s="32"/>
      <c r="IS4" s="32"/>
      <c r="IT4" s="32"/>
      <c r="IU4" s="32"/>
      <c r="IV4" s="32"/>
      <c r="IW4" s="32"/>
    </row>
    <row r="5" spans="1:257" ht="11.25" customHeight="1" x14ac:dyDescent="0.2">
      <c r="A5" s="151"/>
      <c r="B5" s="163"/>
      <c r="C5" s="162" t="s">
        <v>33</v>
      </c>
      <c r="D5" s="162" t="s">
        <v>34</v>
      </c>
      <c r="E5" s="163"/>
      <c r="F5" s="163"/>
      <c r="G5" s="166"/>
      <c r="H5" s="162" t="s">
        <v>35</v>
      </c>
      <c r="I5" s="162" t="s">
        <v>36</v>
      </c>
      <c r="J5" s="138"/>
      <c r="K5" s="162" t="s">
        <v>37</v>
      </c>
      <c r="L5" s="165" t="s">
        <v>38</v>
      </c>
      <c r="M5" s="160"/>
    </row>
    <row r="6" spans="1:257" ht="21" customHeight="1" x14ac:dyDescent="0.2">
      <c r="A6" s="152"/>
      <c r="B6" s="164"/>
      <c r="C6" s="164"/>
      <c r="D6" s="164"/>
      <c r="E6" s="164"/>
      <c r="F6" s="164"/>
      <c r="G6" s="167"/>
      <c r="H6" s="164"/>
      <c r="I6" s="36" t="s">
        <v>39</v>
      </c>
      <c r="J6" s="36" t="s">
        <v>38</v>
      </c>
      <c r="K6" s="164"/>
      <c r="L6" s="167"/>
      <c r="M6" s="161"/>
    </row>
    <row r="7" spans="1:257" x14ac:dyDescent="0.2">
      <c r="A7" s="14">
        <v>1</v>
      </c>
      <c r="B7" s="15">
        <v>2</v>
      </c>
      <c r="C7" s="15">
        <v>3</v>
      </c>
      <c r="D7" s="15">
        <v>4</v>
      </c>
      <c r="E7" s="15">
        <v>5</v>
      </c>
      <c r="F7" s="15">
        <v>6</v>
      </c>
      <c r="G7" s="56">
        <v>7</v>
      </c>
      <c r="H7" s="15">
        <v>8</v>
      </c>
      <c r="I7" s="15">
        <v>9</v>
      </c>
      <c r="J7" s="15">
        <v>10</v>
      </c>
      <c r="K7" s="15">
        <v>11</v>
      </c>
      <c r="L7" s="55">
        <v>12</v>
      </c>
      <c r="M7" s="16">
        <v>13</v>
      </c>
    </row>
    <row r="8" spans="1:257" ht="90.75" customHeight="1" x14ac:dyDescent="0.2">
      <c r="A8" s="42">
        <v>1</v>
      </c>
      <c r="B8" s="43" t="s">
        <v>54</v>
      </c>
      <c r="C8" s="44" t="s">
        <v>52</v>
      </c>
      <c r="D8" s="45" t="s">
        <v>67</v>
      </c>
      <c r="E8" s="45" t="s">
        <v>68</v>
      </c>
      <c r="F8" s="46" t="s">
        <v>53</v>
      </c>
      <c r="G8" s="49">
        <v>5000000</v>
      </c>
      <c r="H8" s="75" t="s">
        <v>133</v>
      </c>
      <c r="I8" s="15" t="s">
        <v>41</v>
      </c>
      <c r="J8" s="48">
        <f>1750000+1750000+750000+750000</f>
        <v>5000000</v>
      </c>
      <c r="K8" s="15" t="s">
        <v>109</v>
      </c>
      <c r="L8" s="48">
        <f>1750000+1750000+750000+750000</f>
        <v>5000000</v>
      </c>
      <c r="M8" s="118" t="s">
        <v>212</v>
      </c>
    </row>
    <row r="9" spans="1:257" ht="101.25" x14ac:dyDescent="0.2">
      <c r="A9" s="42">
        <v>2</v>
      </c>
      <c r="B9" s="43" t="s">
        <v>55</v>
      </c>
      <c r="C9" s="44" t="s">
        <v>52</v>
      </c>
      <c r="D9" s="45" t="s">
        <v>67</v>
      </c>
      <c r="E9" s="45" t="s">
        <v>68</v>
      </c>
      <c r="F9" s="46" t="s">
        <v>56</v>
      </c>
      <c r="G9" s="49">
        <v>3000000</v>
      </c>
      <c r="H9" s="79" t="s">
        <v>141</v>
      </c>
      <c r="I9" s="15" t="s">
        <v>41</v>
      </c>
      <c r="J9" s="48">
        <f>2100000+900000</f>
        <v>3000000</v>
      </c>
      <c r="K9" s="15" t="s">
        <v>110</v>
      </c>
      <c r="L9" s="48">
        <f>2100000+900000</f>
        <v>3000000</v>
      </c>
      <c r="M9" s="118" t="s">
        <v>229</v>
      </c>
    </row>
    <row r="10" spans="1:257" ht="102" x14ac:dyDescent="0.2">
      <c r="A10" s="42">
        <v>3</v>
      </c>
      <c r="B10" s="43" t="s">
        <v>57</v>
      </c>
      <c r="C10" s="44" t="s">
        <v>52</v>
      </c>
      <c r="D10" s="45" t="s">
        <v>67</v>
      </c>
      <c r="E10" s="45" t="s">
        <v>68</v>
      </c>
      <c r="F10" s="46" t="s">
        <v>58</v>
      </c>
      <c r="G10" s="49">
        <v>7000000</v>
      </c>
      <c r="H10" s="15" t="s">
        <v>131</v>
      </c>
      <c r="I10" s="15" t="s">
        <v>41</v>
      </c>
      <c r="J10" s="48">
        <f>2450000+2450000+1050000+1050000</f>
        <v>7000000</v>
      </c>
      <c r="K10" s="15" t="s">
        <v>111</v>
      </c>
      <c r="L10" s="48">
        <f>2450000+2450000+1050000+1050000</f>
        <v>7000000</v>
      </c>
      <c r="M10" s="91" t="s">
        <v>212</v>
      </c>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c r="IV10" s="41"/>
      <c r="IW10" s="41"/>
    </row>
    <row r="11" spans="1:257" ht="90" x14ac:dyDescent="0.2">
      <c r="A11" s="42">
        <v>4</v>
      </c>
      <c r="B11" s="43" t="s">
        <v>59</v>
      </c>
      <c r="C11" s="44" t="s">
        <v>52</v>
      </c>
      <c r="D11" s="45" t="s">
        <v>67</v>
      </c>
      <c r="E11" s="45" t="s">
        <v>68</v>
      </c>
      <c r="F11" s="46" t="s">
        <v>60</v>
      </c>
      <c r="G11" s="49">
        <v>12000000</v>
      </c>
      <c r="H11" s="73" t="s">
        <v>142</v>
      </c>
      <c r="I11" s="15" t="s">
        <v>41</v>
      </c>
      <c r="J11" s="48">
        <f>4200000+4200000+1800000+1800000</f>
        <v>12000000</v>
      </c>
      <c r="K11" s="15" t="s">
        <v>112</v>
      </c>
      <c r="L11" s="48">
        <f>4200000+4200000+1800000+1800000</f>
        <v>12000000</v>
      </c>
      <c r="M11" s="91" t="s">
        <v>212</v>
      </c>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c r="IV11" s="41"/>
      <c r="IW11" s="41"/>
    </row>
    <row r="12" spans="1:257" ht="90" x14ac:dyDescent="0.2">
      <c r="A12" s="42">
        <v>5</v>
      </c>
      <c r="B12" s="43" t="s">
        <v>61</v>
      </c>
      <c r="C12" s="44" t="s">
        <v>52</v>
      </c>
      <c r="D12" s="45" t="s">
        <v>67</v>
      </c>
      <c r="E12" s="45" t="s">
        <v>68</v>
      </c>
      <c r="F12" s="46" t="s">
        <v>62</v>
      </c>
      <c r="G12" s="49">
        <v>2906863.4</v>
      </c>
      <c r="H12" s="75" t="s">
        <v>143</v>
      </c>
      <c r="I12" s="15" t="s">
        <v>41</v>
      </c>
      <c r="J12" s="48">
        <f>2034804.38+872059+0.02</f>
        <v>2906863.4</v>
      </c>
      <c r="K12" s="15" t="s">
        <v>113</v>
      </c>
      <c r="L12" s="48">
        <f>2034804.38+872059+0.02</f>
        <v>2906863.4</v>
      </c>
      <c r="M12" s="91" t="s">
        <v>212</v>
      </c>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c r="IV12" s="41"/>
      <c r="IW12" s="41"/>
    </row>
    <row r="13" spans="1:257" ht="90" x14ac:dyDescent="0.2">
      <c r="A13" s="42">
        <v>6</v>
      </c>
      <c r="B13" s="43" t="s">
        <v>63</v>
      </c>
      <c r="C13" s="44" t="s">
        <v>52</v>
      </c>
      <c r="D13" s="45" t="s">
        <v>67</v>
      </c>
      <c r="E13" s="45" t="s">
        <v>68</v>
      </c>
      <c r="F13" s="46" t="s">
        <v>64</v>
      </c>
      <c r="G13" s="49">
        <v>3000000</v>
      </c>
      <c r="H13" s="15" t="s">
        <v>130</v>
      </c>
      <c r="I13" s="15" t="s">
        <v>41</v>
      </c>
      <c r="J13" s="48">
        <f>1050000+1050000+450000</f>
        <v>2550000</v>
      </c>
      <c r="K13" s="15" t="s">
        <v>114</v>
      </c>
      <c r="L13" s="48">
        <f>1050000+1050000+450000</f>
        <v>2550000</v>
      </c>
      <c r="M13" s="91" t="s">
        <v>212</v>
      </c>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c r="IV13" s="41"/>
      <c r="IW13" s="41"/>
    </row>
    <row r="14" spans="1:257" ht="90" x14ac:dyDescent="0.2">
      <c r="A14" s="42">
        <v>7</v>
      </c>
      <c r="B14" s="57" t="s">
        <v>65</v>
      </c>
      <c r="C14" s="58" t="s">
        <v>52</v>
      </c>
      <c r="D14" s="59" t="s">
        <v>67</v>
      </c>
      <c r="E14" s="59" t="s">
        <v>68</v>
      </c>
      <c r="F14" s="46" t="s">
        <v>66</v>
      </c>
      <c r="G14" s="49">
        <v>3000000</v>
      </c>
      <c r="H14" s="75" t="s">
        <v>144</v>
      </c>
      <c r="I14" s="15" t="s">
        <v>41</v>
      </c>
      <c r="J14" s="50">
        <f>2100000+900000</f>
        <v>3000000</v>
      </c>
      <c r="K14" s="19" t="s">
        <v>115</v>
      </c>
      <c r="L14" s="50">
        <f>2100000+900000</f>
        <v>3000000</v>
      </c>
      <c r="M14" s="91" t="s">
        <v>212</v>
      </c>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c r="IV14" s="41"/>
      <c r="IW14" s="41"/>
    </row>
    <row r="15" spans="1:257" ht="123.75" x14ac:dyDescent="0.2">
      <c r="A15" s="42">
        <v>8</v>
      </c>
      <c r="B15" s="60" t="s">
        <v>70</v>
      </c>
      <c r="C15" s="60" t="s">
        <v>71</v>
      </c>
      <c r="D15" s="60">
        <v>6317002858</v>
      </c>
      <c r="E15" s="15" t="s">
        <v>75</v>
      </c>
      <c r="F15" s="15" t="s">
        <v>69</v>
      </c>
      <c r="G15" s="48">
        <v>2000000</v>
      </c>
      <c r="H15" s="73" t="s">
        <v>132</v>
      </c>
      <c r="I15" s="15" t="s">
        <v>98</v>
      </c>
      <c r="J15" s="17">
        <v>2000000</v>
      </c>
      <c r="K15" s="60" t="s">
        <v>116</v>
      </c>
      <c r="L15" s="61">
        <f>1400000+600000</f>
        <v>2000000</v>
      </c>
      <c r="M15" s="118" t="s">
        <v>229</v>
      </c>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row>
    <row r="16" spans="1:257" ht="213.75" x14ac:dyDescent="0.2">
      <c r="A16" s="42">
        <v>9</v>
      </c>
      <c r="B16" s="15" t="s">
        <v>74</v>
      </c>
      <c r="C16" s="15" t="s">
        <v>73</v>
      </c>
      <c r="D16" s="15">
        <v>7730261209</v>
      </c>
      <c r="E16" s="15" t="s">
        <v>75</v>
      </c>
      <c r="F16" s="15" t="s">
        <v>72</v>
      </c>
      <c r="G16" s="48">
        <v>11020000</v>
      </c>
      <c r="H16" s="75" t="s">
        <v>226</v>
      </c>
      <c r="I16" s="15" t="s">
        <v>99</v>
      </c>
      <c r="J16" s="17">
        <f>5500000+5520000</f>
        <v>11020000</v>
      </c>
      <c r="K16" s="15" t="s">
        <v>117</v>
      </c>
      <c r="L16" s="48">
        <f>5510000+2760000+2750000</f>
        <v>11020000</v>
      </c>
      <c r="M16" s="91" t="s">
        <v>212</v>
      </c>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c r="IV16" s="41"/>
      <c r="IW16" s="41"/>
    </row>
    <row r="17" spans="1:257" ht="90" x14ac:dyDescent="0.2">
      <c r="A17" s="42">
        <v>10</v>
      </c>
      <c r="B17" s="15" t="s">
        <v>77</v>
      </c>
      <c r="C17" s="15" t="s">
        <v>78</v>
      </c>
      <c r="D17" s="15">
        <v>7814027653</v>
      </c>
      <c r="E17" s="15" t="s">
        <v>75</v>
      </c>
      <c r="F17" s="15" t="s">
        <v>76</v>
      </c>
      <c r="G17" s="48">
        <v>800000</v>
      </c>
      <c r="H17" s="15" t="s">
        <v>139</v>
      </c>
      <c r="I17" s="15" t="s">
        <v>100</v>
      </c>
      <c r="J17" s="17">
        <f>700000+100000</f>
        <v>800000</v>
      </c>
      <c r="K17" s="15" t="s">
        <v>101</v>
      </c>
      <c r="L17" s="48">
        <f>150000+100000</f>
        <v>250000</v>
      </c>
      <c r="M17" s="91" t="s">
        <v>212</v>
      </c>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c r="ID17" s="41"/>
      <c r="IE17" s="41"/>
      <c r="IF17" s="41"/>
      <c r="IG17" s="41"/>
      <c r="IH17" s="41"/>
      <c r="II17" s="41"/>
      <c r="IJ17" s="41"/>
      <c r="IK17" s="41"/>
      <c r="IL17" s="41"/>
      <c r="IM17" s="41"/>
      <c r="IN17" s="41"/>
      <c r="IO17" s="41"/>
      <c r="IP17" s="41"/>
      <c r="IQ17" s="41"/>
      <c r="IR17" s="41"/>
      <c r="IS17" s="41"/>
      <c r="IT17" s="41"/>
      <c r="IU17" s="41"/>
      <c r="IV17" s="41"/>
      <c r="IW17" s="41"/>
    </row>
    <row r="18" spans="1:257" ht="43.5" customHeight="1" x14ac:dyDescent="0.2">
      <c r="A18" s="42">
        <v>11</v>
      </c>
      <c r="B18" s="15" t="s">
        <v>83</v>
      </c>
      <c r="C18" s="15" t="s">
        <v>87</v>
      </c>
      <c r="D18" s="15">
        <v>6319033379</v>
      </c>
      <c r="E18" s="15" t="s">
        <v>75</v>
      </c>
      <c r="F18" s="15" t="s">
        <v>82</v>
      </c>
      <c r="G18" s="54">
        <v>86500000</v>
      </c>
      <c r="H18" s="15" t="s">
        <v>134</v>
      </c>
      <c r="I18" s="15" t="s">
        <v>102</v>
      </c>
      <c r="J18" s="17">
        <v>30500000</v>
      </c>
      <c r="K18" s="15" t="s">
        <v>103</v>
      </c>
      <c r="L18" s="48">
        <v>30500000</v>
      </c>
      <c r="M18" s="91" t="s">
        <v>212</v>
      </c>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c r="IV18" s="41"/>
      <c r="IW18" s="41"/>
    </row>
    <row r="19" spans="1:257" ht="101.25" x14ac:dyDescent="0.2">
      <c r="A19" s="42">
        <v>12</v>
      </c>
      <c r="B19" s="15" t="s">
        <v>84</v>
      </c>
      <c r="C19" s="15" t="s">
        <v>88</v>
      </c>
      <c r="D19" s="15">
        <v>7702080289</v>
      </c>
      <c r="E19" s="15" t="s">
        <v>75</v>
      </c>
      <c r="F19" s="15" t="s">
        <v>85</v>
      </c>
      <c r="G19" s="48">
        <v>46800000</v>
      </c>
      <c r="H19" s="75" t="s">
        <v>228</v>
      </c>
      <c r="I19" s="15" t="s">
        <v>104</v>
      </c>
      <c r="J19" s="17">
        <v>14495193</v>
      </c>
      <c r="K19" s="15" t="s">
        <v>105</v>
      </c>
      <c r="L19" s="48">
        <v>11216154.4</v>
      </c>
      <c r="M19" s="118" t="s">
        <v>229</v>
      </c>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c r="IV19" s="41"/>
      <c r="IW19" s="41"/>
    </row>
    <row r="20" spans="1:257" ht="90" x14ac:dyDescent="0.2">
      <c r="A20" s="42">
        <v>13</v>
      </c>
      <c r="B20" s="15" t="s">
        <v>89</v>
      </c>
      <c r="C20" s="15" t="s">
        <v>86</v>
      </c>
      <c r="D20" s="15">
        <v>5904000620</v>
      </c>
      <c r="E20" s="15" t="s">
        <v>75</v>
      </c>
      <c r="F20" s="15" t="s">
        <v>90</v>
      </c>
      <c r="G20" s="48">
        <v>2162599.96</v>
      </c>
      <c r="H20" s="15" t="s">
        <v>135</v>
      </c>
      <c r="I20" s="15" t="s">
        <v>106</v>
      </c>
      <c r="J20" s="17">
        <f>1566025.77+596574.19</f>
        <v>2162599.96</v>
      </c>
      <c r="K20" s="15" t="s">
        <v>118</v>
      </c>
      <c r="L20" s="48">
        <f>433974.23+1566025.77</f>
        <v>2000000</v>
      </c>
      <c r="M20" s="91" t="s">
        <v>212</v>
      </c>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c r="IO20" s="41"/>
      <c r="IP20" s="41"/>
      <c r="IQ20" s="41"/>
      <c r="IR20" s="41"/>
      <c r="IS20" s="41"/>
      <c r="IT20" s="41"/>
      <c r="IU20" s="41"/>
      <c r="IV20" s="41"/>
      <c r="IW20" s="41"/>
    </row>
    <row r="21" spans="1:257" ht="157.5" x14ac:dyDescent="0.2">
      <c r="A21" s="42">
        <v>14</v>
      </c>
      <c r="B21" s="15" t="s">
        <v>93</v>
      </c>
      <c r="C21" s="15" t="s">
        <v>91</v>
      </c>
      <c r="D21" s="15">
        <v>7716526213</v>
      </c>
      <c r="E21" s="15" t="s">
        <v>75</v>
      </c>
      <c r="F21" s="15" t="s">
        <v>92</v>
      </c>
      <c r="G21" s="48">
        <v>670000</v>
      </c>
      <c r="H21" s="15" t="s">
        <v>138</v>
      </c>
      <c r="I21" s="15" t="s">
        <v>107</v>
      </c>
      <c r="J21" s="17">
        <v>670000</v>
      </c>
      <c r="K21" s="15" t="s">
        <v>119</v>
      </c>
      <c r="L21" s="48">
        <f>335000+335000</f>
        <v>670000</v>
      </c>
      <c r="M21" s="91" t="s">
        <v>212</v>
      </c>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c r="IO21" s="41"/>
      <c r="IP21" s="41"/>
      <c r="IQ21" s="41"/>
      <c r="IR21" s="41"/>
      <c r="IS21" s="41"/>
      <c r="IT21" s="41"/>
      <c r="IU21" s="41"/>
      <c r="IV21" s="41"/>
      <c r="IW21" s="41"/>
    </row>
    <row r="22" spans="1:257" ht="90" x14ac:dyDescent="0.2">
      <c r="A22" s="42">
        <v>15</v>
      </c>
      <c r="B22" s="15" t="s">
        <v>95</v>
      </c>
      <c r="C22" s="15" t="s">
        <v>88</v>
      </c>
      <c r="D22" s="15">
        <v>7702080289</v>
      </c>
      <c r="E22" s="15" t="s">
        <v>75</v>
      </c>
      <c r="F22" s="15" t="s">
        <v>94</v>
      </c>
      <c r="G22" s="48">
        <v>3500000</v>
      </c>
      <c r="H22" s="15" t="s">
        <v>136</v>
      </c>
      <c r="I22" s="15" t="s">
        <v>108</v>
      </c>
      <c r="J22" s="17">
        <f>1330000+570000</f>
        <v>1900000</v>
      </c>
      <c r="K22" s="15" t="s">
        <v>120</v>
      </c>
      <c r="L22" s="48">
        <f>1050000+1330000</f>
        <v>2380000</v>
      </c>
      <c r="M22" s="91" t="s">
        <v>212</v>
      </c>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c r="ID22" s="41"/>
      <c r="IE22" s="41"/>
      <c r="IF22" s="41"/>
      <c r="IG22" s="41"/>
      <c r="IH22" s="41"/>
      <c r="II22" s="41"/>
      <c r="IJ22" s="41"/>
      <c r="IK22" s="41"/>
      <c r="IL22" s="41"/>
      <c r="IM22" s="41"/>
      <c r="IN22" s="41"/>
      <c r="IO22" s="41"/>
      <c r="IP22" s="41"/>
      <c r="IQ22" s="41"/>
      <c r="IR22" s="41"/>
      <c r="IS22" s="41"/>
      <c r="IT22" s="41"/>
      <c r="IU22" s="41"/>
      <c r="IV22" s="41"/>
      <c r="IW22" s="41"/>
    </row>
    <row r="23" spans="1:257" ht="135" x14ac:dyDescent="0.2">
      <c r="A23" s="42">
        <v>16</v>
      </c>
      <c r="B23" s="15" t="s">
        <v>97</v>
      </c>
      <c r="C23" s="15" t="s">
        <v>88</v>
      </c>
      <c r="D23" s="15">
        <v>7702080289</v>
      </c>
      <c r="E23" s="15" t="s">
        <v>75</v>
      </c>
      <c r="F23" s="15" t="s">
        <v>96</v>
      </c>
      <c r="G23" s="48">
        <v>4000000</v>
      </c>
      <c r="H23" s="15" t="s">
        <v>137</v>
      </c>
      <c r="I23" s="15" t="s">
        <v>108</v>
      </c>
      <c r="J23" s="17">
        <f>1820000+780000</f>
        <v>2600000</v>
      </c>
      <c r="K23" s="15" t="s">
        <v>121</v>
      </c>
      <c r="L23" s="48">
        <f>1200000+1820000</f>
        <v>3020000</v>
      </c>
      <c r="M23" s="91" t="s">
        <v>212</v>
      </c>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c r="ID23" s="41"/>
      <c r="IE23" s="41"/>
      <c r="IF23" s="41"/>
      <c r="IG23" s="41"/>
      <c r="IH23" s="41"/>
      <c r="II23" s="41"/>
      <c r="IJ23" s="41"/>
      <c r="IK23" s="41"/>
      <c r="IL23" s="41"/>
      <c r="IM23" s="41"/>
      <c r="IN23" s="41"/>
      <c r="IO23" s="41"/>
      <c r="IP23" s="41"/>
      <c r="IQ23" s="41"/>
      <c r="IR23" s="41"/>
      <c r="IS23" s="41"/>
      <c r="IT23" s="41"/>
      <c r="IU23" s="41"/>
      <c r="IV23" s="41"/>
      <c r="IW23" s="41"/>
    </row>
    <row r="24" spans="1:257" s="78" customFormat="1" ht="90" x14ac:dyDescent="0.2">
      <c r="A24" s="42">
        <v>17</v>
      </c>
      <c r="B24" s="74" t="s">
        <v>81</v>
      </c>
      <c r="C24" s="74" t="s">
        <v>80</v>
      </c>
      <c r="D24" s="74">
        <v>6623125489</v>
      </c>
      <c r="E24" s="75" t="s">
        <v>75</v>
      </c>
      <c r="F24" s="75" t="s">
        <v>79</v>
      </c>
      <c r="G24" s="54">
        <v>2500000</v>
      </c>
      <c r="H24" s="75" t="s">
        <v>140</v>
      </c>
      <c r="I24" s="75" t="s">
        <v>41</v>
      </c>
      <c r="J24" s="76">
        <v>0</v>
      </c>
      <c r="K24" s="75" t="s">
        <v>122</v>
      </c>
      <c r="L24" s="54">
        <v>2000000</v>
      </c>
      <c r="M24" s="91" t="s">
        <v>212</v>
      </c>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c r="IW24" s="77"/>
    </row>
    <row r="25" spans="1:257" s="78" customFormat="1" ht="258.75" x14ac:dyDescent="0.2">
      <c r="A25" s="42">
        <v>18</v>
      </c>
      <c r="B25" s="57" t="s">
        <v>213</v>
      </c>
      <c r="C25" s="58" t="s">
        <v>214</v>
      </c>
      <c r="D25" s="59" t="s">
        <v>215</v>
      </c>
      <c r="E25" s="59" t="s">
        <v>216</v>
      </c>
      <c r="F25" s="116" t="s">
        <v>217</v>
      </c>
      <c r="G25" s="50">
        <v>20000000</v>
      </c>
      <c r="H25" s="15" t="s">
        <v>219</v>
      </c>
      <c r="I25" s="15" t="s">
        <v>41</v>
      </c>
      <c r="J25" s="50">
        <v>20000000</v>
      </c>
      <c r="K25" s="117" t="s">
        <v>218</v>
      </c>
      <c r="L25" s="50">
        <v>20000000</v>
      </c>
      <c r="M25" s="91" t="s">
        <v>212</v>
      </c>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c r="IW25" s="77"/>
    </row>
    <row r="26" spans="1:257" s="78" customFormat="1" ht="90" x14ac:dyDescent="0.2">
      <c r="A26" s="42">
        <v>19</v>
      </c>
      <c r="B26" s="15" t="s">
        <v>220</v>
      </c>
      <c r="C26" s="15" t="s">
        <v>221</v>
      </c>
      <c r="D26" s="15">
        <v>6317115040</v>
      </c>
      <c r="E26" s="15" t="s">
        <v>222</v>
      </c>
      <c r="F26" s="15" t="s">
        <v>223</v>
      </c>
      <c r="G26" s="48">
        <v>580000</v>
      </c>
      <c r="H26" s="15" t="s">
        <v>227</v>
      </c>
      <c r="I26" s="15" t="s">
        <v>224</v>
      </c>
      <c r="J26" s="17">
        <f>290000+290000</f>
        <v>580000</v>
      </c>
      <c r="K26" s="15" t="s">
        <v>225</v>
      </c>
      <c r="L26" s="48">
        <f>290000+290000</f>
        <v>580000</v>
      </c>
      <c r="M26" s="91" t="s">
        <v>212</v>
      </c>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77"/>
      <c r="CD26" s="77"/>
      <c r="CE26" s="77"/>
      <c r="CF26" s="77"/>
      <c r="CG26" s="77"/>
      <c r="CH26" s="77"/>
      <c r="CI26" s="77"/>
      <c r="CJ26" s="77"/>
      <c r="CK26" s="77"/>
      <c r="CL26" s="77"/>
      <c r="CM26" s="77"/>
      <c r="CN26" s="77"/>
      <c r="CO26" s="77"/>
      <c r="CP26" s="77"/>
      <c r="CQ26" s="77"/>
      <c r="CR26" s="77"/>
      <c r="CS26" s="77"/>
      <c r="CT26" s="77"/>
      <c r="CU26" s="77"/>
      <c r="CV26" s="77"/>
      <c r="CW26" s="77"/>
      <c r="CX26" s="77"/>
      <c r="CY26" s="77"/>
      <c r="CZ26" s="77"/>
      <c r="DA26" s="77"/>
      <c r="DB26" s="77"/>
      <c r="DC26" s="77"/>
      <c r="DD26" s="77"/>
      <c r="DE26" s="77"/>
      <c r="DF26" s="77"/>
      <c r="DG26" s="77"/>
      <c r="DH26" s="77"/>
      <c r="DI26" s="77"/>
      <c r="DJ26" s="77"/>
      <c r="DK26" s="77"/>
      <c r="DL26" s="77"/>
      <c r="DM26" s="77"/>
      <c r="DN26" s="77"/>
      <c r="DO26" s="77"/>
      <c r="DP26" s="77"/>
      <c r="DQ26" s="77"/>
      <c r="DR26" s="77"/>
      <c r="DS26" s="77"/>
      <c r="DT26" s="77"/>
      <c r="DU26" s="77"/>
      <c r="DV26" s="77"/>
      <c r="DW26" s="77"/>
      <c r="DX26" s="77"/>
      <c r="DY26" s="77"/>
      <c r="DZ26" s="77"/>
      <c r="EA26" s="77"/>
      <c r="EB26" s="77"/>
      <c r="EC26" s="77"/>
      <c r="ED26" s="77"/>
      <c r="EE26" s="77"/>
      <c r="EF26" s="77"/>
      <c r="EG26" s="77"/>
      <c r="EH26" s="77"/>
      <c r="EI26" s="77"/>
      <c r="EJ26" s="77"/>
      <c r="EK26" s="77"/>
      <c r="EL26" s="77"/>
      <c r="EM26" s="77"/>
      <c r="EN26" s="77"/>
      <c r="EO26" s="77"/>
      <c r="EP26" s="77"/>
      <c r="EQ26" s="77"/>
      <c r="ER26" s="77"/>
      <c r="ES26" s="77"/>
      <c r="ET26" s="77"/>
      <c r="EU26" s="77"/>
      <c r="EV26" s="77"/>
      <c r="EW26" s="77"/>
      <c r="EX26" s="77"/>
      <c r="EY26" s="77"/>
      <c r="EZ26" s="77"/>
      <c r="FA26" s="77"/>
      <c r="FB26" s="77"/>
      <c r="FC26" s="77"/>
      <c r="FD26" s="77"/>
      <c r="FE26" s="77"/>
      <c r="FF26" s="77"/>
      <c r="FG26" s="77"/>
      <c r="FH26" s="77"/>
      <c r="FI26" s="77"/>
      <c r="FJ26" s="77"/>
      <c r="FK26" s="77"/>
      <c r="FL26" s="77"/>
      <c r="FM26" s="77"/>
      <c r="FN26" s="77"/>
      <c r="FO26" s="77"/>
      <c r="FP26" s="77"/>
      <c r="FQ26" s="77"/>
      <c r="FR26" s="77"/>
      <c r="FS26" s="77"/>
      <c r="FT26" s="77"/>
      <c r="FU26" s="77"/>
      <c r="FV26" s="77"/>
      <c r="FW26" s="77"/>
      <c r="FX26" s="77"/>
      <c r="FY26" s="77"/>
      <c r="FZ26" s="77"/>
      <c r="GA26" s="77"/>
      <c r="GB26" s="77"/>
      <c r="GC26" s="77"/>
      <c r="GD26" s="77"/>
      <c r="GE26" s="77"/>
      <c r="GF26" s="77"/>
      <c r="GG26" s="77"/>
      <c r="GH26" s="77"/>
      <c r="GI26" s="77"/>
      <c r="GJ26" s="77"/>
      <c r="GK26" s="77"/>
      <c r="GL26" s="77"/>
      <c r="GM26" s="77"/>
      <c r="GN26" s="77"/>
      <c r="GO26" s="77"/>
      <c r="GP26" s="77"/>
      <c r="GQ26" s="77"/>
      <c r="GR26" s="77"/>
      <c r="GS26" s="77"/>
      <c r="GT26" s="77"/>
      <c r="GU26" s="77"/>
      <c r="GV26" s="77"/>
      <c r="GW26" s="77"/>
      <c r="GX26" s="77"/>
      <c r="GY26" s="77"/>
      <c r="GZ26" s="77"/>
      <c r="HA26" s="77"/>
      <c r="HB26" s="77"/>
      <c r="HC26" s="77"/>
      <c r="HD26" s="77"/>
      <c r="HE26" s="77"/>
      <c r="HF26" s="77"/>
      <c r="HG26" s="77"/>
      <c r="HH26" s="77"/>
      <c r="HI26" s="77"/>
      <c r="HJ26" s="77"/>
      <c r="HK26" s="77"/>
      <c r="HL26" s="77"/>
      <c r="HM26" s="77"/>
      <c r="HN26" s="77"/>
      <c r="HO26" s="77"/>
      <c r="HP26" s="77"/>
      <c r="HQ26" s="77"/>
      <c r="HR26" s="77"/>
      <c r="HS26" s="77"/>
      <c r="HT26" s="77"/>
      <c r="HU26" s="77"/>
      <c r="HV26" s="77"/>
      <c r="HW26" s="77"/>
      <c r="HX26" s="77"/>
      <c r="HY26" s="77"/>
      <c r="HZ26" s="77"/>
      <c r="IA26" s="77"/>
      <c r="IB26" s="77"/>
      <c r="IC26" s="77"/>
      <c r="ID26" s="77"/>
      <c r="IE26" s="77"/>
      <c r="IF26" s="77"/>
      <c r="IG26" s="77"/>
      <c r="IH26" s="77"/>
      <c r="II26" s="77"/>
      <c r="IJ26" s="77"/>
      <c r="IK26" s="77"/>
      <c r="IL26" s="77"/>
      <c r="IM26" s="77"/>
      <c r="IN26" s="77"/>
      <c r="IO26" s="77"/>
      <c r="IP26" s="77"/>
      <c r="IQ26" s="77"/>
      <c r="IR26" s="77"/>
      <c r="IS26" s="77"/>
      <c r="IT26" s="77"/>
      <c r="IU26" s="77"/>
      <c r="IV26" s="77"/>
      <c r="IW26" s="77"/>
    </row>
    <row r="27" spans="1:257" x14ac:dyDescent="0.2">
      <c r="A27" s="18"/>
      <c r="B27" s="19"/>
      <c r="C27" s="19"/>
      <c r="D27" s="19"/>
      <c r="E27" s="19"/>
      <c r="F27" s="19"/>
      <c r="G27" s="50"/>
      <c r="H27" s="19"/>
      <c r="I27" s="19"/>
      <c r="J27" s="20"/>
      <c r="K27" s="19"/>
      <c r="L27" s="50"/>
      <c r="M27" s="21"/>
    </row>
    <row r="28" spans="1:257" s="25" customFormat="1" ht="11.25" customHeight="1" x14ac:dyDescent="0.2">
      <c r="A28" s="168" t="s">
        <v>40</v>
      </c>
      <c r="B28" s="123"/>
      <c r="C28" s="123"/>
      <c r="D28" s="123"/>
      <c r="E28" s="123"/>
      <c r="F28" s="124"/>
      <c r="G28" s="51">
        <f>SUM(G8:G27)</f>
        <v>216439463.36000001</v>
      </c>
      <c r="H28" s="169" t="s">
        <v>41</v>
      </c>
      <c r="I28" s="123"/>
      <c r="J28" s="22">
        <f>SUM(J8:J27)</f>
        <v>122184656.36</v>
      </c>
      <c r="K28" s="23" t="s">
        <v>41</v>
      </c>
      <c r="L28" s="51">
        <f>SUM(L8:L27)</f>
        <v>121093017.80000001</v>
      </c>
      <c r="M28" s="24" t="s">
        <v>41</v>
      </c>
    </row>
    <row r="30" spans="1:257" s="37" customFormat="1" ht="11.25" customHeight="1" x14ac:dyDescent="0.2">
      <c r="A30" s="170" t="s">
        <v>42</v>
      </c>
      <c r="B30" s="171"/>
      <c r="C30" s="171"/>
      <c r="D30" s="171"/>
      <c r="E30" s="171"/>
      <c r="F30" s="171"/>
      <c r="G30" s="171"/>
      <c r="H30" s="171"/>
      <c r="I30" s="171"/>
      <c r="J30" s="171"/>
      <c r="K30" s="171"/>
      <c r="L30" s="171"/>
      <c r="M30" s="171"/>
    </row>
    <row r="31" spans="1:257" s="37" customFormat="1" ht="11.25" customHeight="1" x14ac:dyDescent="0.2">
      <c r="G31" s="52"/>
      <c r="L31" s="52"/>
    </row>
    <row r="32" spans="1:257" s="37" customFormat="1" ht="11.25" customHeight="1" x14ac:dyDescent="0.2">
      <c r="A32" s="172" t="s">
        <v>43</v>
      </c>
      <c r="B32" s="171"/>
      <c r="C32" s="171"/>
      <c r="D32" s="171"/>
      <c r="E32" s="171"/>
      <c r="F32" s="171"/>
      <c r="G32" s="171"/>
      <c r="H32" s="171"/>
      <c r="I32" s="171"/>
      <c r="J32" s="171"/>
      <c r="K32" s="171"/>
      <c r="L32" s="171"/>
      <c r="M32" s="171"/>
      <c r="N32" s="171"/>
      <c r="O32" s="171"/>
      <c r="P32" s="171"/>
      <c r="Q32" s="171"/>
      <c r="R32" s="171"/>
      <c r="S32" s="171"/>
      <c r="T32" s="171"/>
      <c r="U32" s="171"/>
    </row>
  </sheetData>
  <mergeCells count="21">
    <mergeCell ref="L5:L6"/>
    <mergeCell ref="A28:F28"/>
    <mergeCell ref="H28:I28"/>
    <mergeCell ref="A30:M30"/>
    <mergeCell ref="A32:U32"/>
    <mergeCell ref="A1:M1"/>
    <mergeCell ref="A3:A6"/>
    <mergeCell ref="B3:J3"/>
    <mergeCell ref="K3:L4"/>
    <mergeCell ref="M3:M6"/>
    <mergeCell ref="B4:B6"/>
    <mergeCell ref="C4:D4"/>
    <mergeCell ref="E4:E6"/>
    <mergeCell ref="F4:F6"/>
    <mergeCell ref="G4:G6"/>
    <mergeCell ref="H4:J4"/>
    <mergeCell ref="C5:C6"/>
    <mergeCell ref="D5:D6"/>
    <mergeCell ref="H5:H6"/>
    <mergeCell ref="I5:J5"/>
    <mergeCell ref="K5:K6"/>
  </mergeCells>
  <printOptions gridLines="1"/>
  <pageMargins left="0.7" right="0.7" top="0.75" bottom="0.75" header="0.51180555555555496" footer="0.51180555555555496"/>
  <pageSetup paperSize="9" scale="34" firstPageNumber="0"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IW84"/>
  <sheetViews>
    <sheetView tabSelected="1" topLeftCell="A70" zoomScale="85" zoomScaleNormal="85" workbookViewId="0">
      <selection activeCell="H54" sqref="H54:H57"/>
    </sheetView>
  </sheetViews>
  <sheetFormatPr defaultRowHeight="12.75" x14ac:dyDescent="0.2"/>
  <cols>
    <col min="1" max="1" width="7.140625" style="85" customWidth="1"/>
    <col min="2" max="2" width="45.42578125" style="85" customWidth="1"/>
    <col min="3" max="3" width="21.28515625" style="85" customWidth="1"/>
    <col min="4" max="4" width="19.42578125" style="85" customWidth="1"/>
    <col min="5" max="5" width="15.85546875" style="85" customWidth="1"/>
    <col min="6" max="6" width="28.85546875" style="85" customWidth="1"/>
    <col min="7" max="7" width="42.28515625" style="85" customWidth="1"/>
    <col min="8" max="8" width="35.28515625" style="85" customWidth="1"/>
    <col min="9" max="9" width="12.7109375" style="85" customWidth="1"/>
    <col min="10" max="14" width="10.85546875" style="85" customWidth="1"/>
    <col min="15" max="15" width="23" style="85" customWidth="1"/>
    <col min="16" max="257" width="10.85546875" style="85" customWidth="1"/>
    <col min="258" max="1025" width="10.85546875" customWidth="1"/>
  </cols>
  <sheetData>
    <row r="1" spans="1:14" ht="18" customHeight="1" x14ac:dyDescent="0.25">
      <c r="A1" s="179" t="s">
        <v>44</v>
      </c>
      <c r="B1" s="180"/>
      <c r="C1" s="180"/>
      <c r="D1" s="180"/>
      <c r="E1" s="180"/>
      <c r="F1" s="180"/>
      <c r="G1" s="180"/>
      <c r="H1" s="180"/>
      <c r="I1" s="82"/>
      <c r="J1" s="82"/>
      <c r="K1" s="82"/>
      <c r="L1" s="82"/>
      <c r="M1" s="82"/>
      <c r="N1" s="26"/>
    </row>
    <row r="2" spans="1:14" ht="13.5" thickBot="1" x14ac:dyDescent="0.25">
      <c r="A2" s="82"/>
      <c r="B2" s="82"/>
      <c r="C2" s="82"/>
      <c r="D2" s="82"/>
      <c r="E2" s="82"/>
      <c r="F2" s="82"/>
      <c r="G2" s="82"/>
      <c r="H2" s="82"/>
      <c r="I2" s="82"/>
      <c r="J2" s="82"/>
      <c r="K2" s="82"/>
      <c r="L2" s="82"/>
      <c r="M2" s="82"/>
    </row>
    <row r="3" spans="1:14" s="27" customFormat="1" ht="15" customHeight="1" x14ac:dyDescent="0.2">
      <c r="A3" s="150" t="s">
        <v>23</v>
      </c>
      <c r="B3" s="153" t="s">
        <v>45</v>
      </c>
      <c r="C3" s="155"/>
      <c r="D3" s="153" t="s">
        <v>46</v>
      </c>
      <c r="E3" s="154"/>
      <c r="F3" s="154"/>
      <c r="G3" s="155"/>
      <c r="H3" s="159" t="s">
        <v>26</v>
      </c>
      <c r="I3" s="82"/>
      <c r="J3" s="82"/>
      <c r="K3" s="82"/>
      <c r="L3" s="82"/>
      <c r="M3" s="82"/>
    </row>
    <row r="4" spans="1:14" s="27" customFormat="1" ht="15" customHeight="1" x14ac:dyDescent="0.2">
      <c r="A4" s="151"/>
      <c r="B4" s="162" t="s">
        <v>47</v>
      </c>
      <c r="C4" s="162" t="s">
        <v>38</v>
      </c>
      <c r="D4" s="162" t="s">
        <v>37</v>
      </c>
      <c r="E4" s="162" t="s">
        <v>38</v>
      </c>
      <c r="F4" s="181"/>
      <c r="G4" s="162" t="s">
        <v>48</v>
      </c>
      <c r="H4" s="160"/>
      <c r="I4" s="82"/>
      <c r="J4" s="82"/>
      <c r="K4" s="82"/>
      <c r="L4" s="82"/>
      <c r="M4" s="82"/>
    </row>
    <row r="5" spans="1:14" s="27" customFormat="1" ht="15" customHeight="1" x14ac:dyDescent="0.2">
      <c r="A5" s="151"/>
      <c r="B5" s="163"/>
      <c r="C5" s="163"/>
      <c r="D5" s="163"/>
      <c r="E5" s="157"/>
      <c r="F5" s="158"/>
      <c r="G5" s="163"/>
      <c r="H5" s="160"/>
      <c r="I5" s="82"/>
      <c r="J5" s="82"/>
      <c r="K5" s="82"/>
      <c r="L5" s="82"/>
      <c r="M5" s="82"/>
    </row>
    <row r="6" spans="1:14" s="27" customFormat="1" ht="42" customHeight="1" thickBot="1" x14ac:dyDescent="0.25">
      <c r="A6" s="151"/>
      <c r="B6" s="163"/>
      <c r="C6" s="163"/>
      <c r="D6" s="163"/>
      <c r="E6" s="67" t="s">
        <v>49</v>
      </c>
      <c r="F6" s="67" t="s">
        <v>50</v>
      </c>
      <c r="G6" s="163"/>
      <c r="H6" s="160"/>
      <c r="I6" s="82"/>
      <c r="J6" s="82"/>
      <c r="K6" s="82"/>
      <c r="L6" s="82"/>
      <c r="M6" s="82"/>
    </row>
    <row r="7" spans="1:14" s="27" customFormat="1" ht="15" customHeight="1" thickBot="1" x14ac:dyDescent="0.25">
      <c r="A7" s="68">
        <v>1</v>
      </c>
      <c r="B7" s="69">
        <v>2</v>
      </c>
      <c r="C7" s="69">
        <v>3</v>
      </c>
      <c r="D7" s="69">
        <v>4</v>
      </c>
      <c r="E7" s="69">
        <v>5</v>
      </c>
      <c r="F7" s="69">
        <v>6</v>
      </c>
      <c r="G7" s="70">
        <v>7</v>
      </c>
      <c r="H7" s="71">
        <v>8</v>
      </c>
      <c r="I7" s="82"/>
      <c r="J7" s="82"/>
      <c r="K7" s="82"/>
      <c r="L7" s="82"/>
      <c r="M7" s="82"/>
    </row>
    <row r="8" spans="1:14" s="27" customFormat="1" ht="63.75" customHeight="1" thickBot="1" x14ac:dyDescent="0.25">
      <c r="A8" s="68">
        <v>1</v>
      </c>
      <c r="B8" s="86" t="s">
        <v>145</v>
      </c>
      <c r="C8" s="87">
        <f>C51+C55+C59+C63+C67+C75+C79+C71</f>
        <v>11071772.119999999</v>
      </c>
      <c r="D8" s="69"/>
      <c r="E8" s="87">
        <v>11071772.119999999</v>
      </c>
      <c r="F8" s="87">
        <v>11071772.119999999</v>
      </c>
      <c r="G8" s="88" t="s">
        <v>146</v>
      </c>
      <c r="H8" s="91" t="s">
        <v>212</v>
      </c>
      <c r="I8" s="82"/>
      <c r="J8" s="82"/>
      <c r="K8" s="82"/>
      <c r="L8" s="82"/>
      <c r="M8" s="82"/>
    </row>
    <row r="9" spans="1:14" s="27" customFormat="1" ht="117.75" customHeight="1" x14ac:dyDescent="0.2">
      <c r="A9" s="89"/>
      <c r="B9" s="90" t="s">
        <v>147</v>
      </c>
      <c r="C9" s="61"/>
      <c r="D9" s="60" t="s">
        <v>148</v>
      </c>
      <c r="E9" s="61"/>
      <c r="F9" s="61"/>
      <c r="G9" s="183" t="s">
        <v>149</v>
      </c>
      <c r="H9" s="176" t="s">
        <v>212</v>
      </c>
      <c r="I9" s="82"/>
      <c r="J9" s="82"/>
      <c r="K9" s="82"/>
      <c r="L9" s="82"/>
      <c r="M9" s="82"/>
    </row>
    <row r="10" spans="1:14" s="27" customFormat="1" ht="129" customHeight="1" x14ac:dyDescent="0.2">
      <c r="A10" s="89"/>
      <c r="B10" s="72" t="s">
        <v>150</v>
      </c>
      <c r="C10" s="61"/>
      <c r="D10" s="15" t="s">
        <v>151</v>
      </c>
      <c r="E10" s="61"/>
      <c r="F10" s="61"/>
      <c r="G10" s="183"/>
      <c r="H10" s="177"/>
      <c r="I10" s="82"/>
      <c r="J10" s="82"/>
      <c r="K10" s="82"/>
      <c r="L10" s="82"/>
      <c r="M10" s="82"/>
    </row>
    <row r="11" spans="1:14" s="27" customFormat="1" ht="109.5" customHeight="1" x14ac:dyDescent="0.2">
      <c r="A11" s="89"/>
      <c r="B11" s="72" t="s">
        <v>152</v>
      </c>
      <c r="C11" s="61"/>
      <c r="D11" s="15" t="s">
        <v>153</v>
      </c>
      <c r="E11" s="61"/>
      <c r="F11" s="61"/>
      <c r="G11" s="183"/>
      <c r="H11" s="177"/>
      <c r="I11" s="82"/>
      <c r="J11" s="82"/>
      <c r="K11" s="82"/>
      <c r="L11" s="82"/>
      <c r="M11" s="82"/>
    </row>
    <row r="12" spans="1:14" s="27" customFormat="1" ht="103.5" customHeight="1" x14ac:dyDescent="0.2">
      <c r="A12" s="89"/>
      <c r="B12" s="72" t="s">
        <v>154</v>
      </c>
      <c r="C12" s="61"/>
      <c r="D12" s="15" t="s">
        <v>155</v>
      </c>
      <c r="E12" s="61"/>
      <c r="F12" s="61"/>
      <c r="G12" s="183"/>
      <c r="H12" s="177"/>
      <c r="I12" s="82"/>
      <c r="J12" s="82"/>
      <c r="K12" s="82"/>
      <c r="L12" s="82"/>
      <c r="M12" s="82"/>
    </row>
    <row r="13" spans="1:14" s="27" customFormat="1" ht="115.5" customHeight="1" x14ac:dyDescent="0.2">
      <c r="A13" s="89"/>
      <c r="B13" s="72" t="s">
        <v>156</v>
      </c>
      <c r="C13" s="61"/>
      <c r="D13" s="15" t="s">
        <v>157</v>
      </c>
      <c r="E13" s="61"/>
      <c r="F13" s="61"/>
      <c r="G13" s="183"/>
      <c r="H13" s="177"/>
      <c r="I13" s="82"/>
      <c r="J13" s="82"/>
      <c r="K13" s="82"/>
      <c r="L13" s="82"/>
      <c r="M13" s="82"/>
    </row>
    <row r="14" spans="1:14" s="27" customFormat="1" ht="134.25" customHeight="1" x14ac:dyDescent="0.2">
      <c r="A14" s="89"/>
      <c r="B14" s="72" t="s">
        <v>158</v>
      </c>
      <c r="C14" s="61"/>
      <c r="D14" s="15" t="s">
        <v>159</v>
      </c>
      <c r="E14" s="61"/>
      <c r="F14" s="61"/>
      <c r="G14" s="183"/>
      <c r="H14" s="177"/>
      <c r="I14" s="82"/>
      <c r="J14" s="82"/>
      <c r="K14" s="82"/>
      <c r="L14" s="82"/>
      <c r="M14" s="82"/>
    </row>
    <row r="15" spans="1:14" s="27" customFormat="1" ht="166.5" customHeight="1" x14ac:dyDescent="0.2">
      <c r="A15" s="89"/>
      <c r="B15" s="72" t="s">
        <v>160</v>
      </c>
      <c r="C15" s="61"/>
      <c r="D15" s="15" t="s">
        <v>161</v>
      </c>
      <c r="E15" s="61"/>
      <c r="F15" s="61"/>
      <c r="G15" s="183"/>
      <c r="H15" s="177"/>
      <c r="I15" s="82"/>
      <c r="J15" s="82"/>
      <c r="K15" s="82"/>
      <c r="L15" s="82"/>
      <c r="M15" s="82"/>
    </row>
    <row r="16" spans="1:14" s="27" customFormat="1" ht="153.75" customHeight="1" x14ac:dyDescent="0.2">
      <c r="A16" s="89"/>
      <c r="B16" s="72" t="s">
        <v>162</v>
      </c>
      <c r="C16" s="61"/>
      <c r="D16" s="15" t="s">
        <v>163</v>
      </c>
      <c r="E16" s="61"/>
      <c r="F16" s="61"/>
      <c r="G16" s="183"/>
      <c r="H16" s="177"/>
      <c r="I16" s="82"/>
      <c r="J16" s="82"/>
      <c r="K16" s="82"/>
      <c r="L16" s="82"/>
      <c r="M16" s="82"/>
    </row>
    <row r="17" spans="1:13" s="27" customFormat="1" ht="87" customHeight="1" x14ac:dyDescent="0.2">
      <c r="A17" s="89"/>
      <c r="B17" s="72" t="s">
        <v>164</v>
      </c>
      <c r="C17" s="61"/>
      <c r="D17" s="60" t="s">
        <v>165</v>
      </c>
      <c r="E17" s="61"/>
      <c r="F17" s="61"/>
      <c r="G17" s="183"/>
      <c r="H17" s="177"/>
      <c r="I17" s="82"/>
      <c r="J17" s="82"/>
      <c r="K17" s="82"/>
      <c r="L17" s="82"/>
      <c r="M17" s="82"/>
    </row>
    <row r="18" spans="1:13" s="27" customFormat="1" ht="91.5" customHeight="1" x14ac:dyDescent="0.2">
      <c r="A18" s="89"/>
      <c r="B18" s="72" t="s">
        <v>166</v>
      </c>
      <c r="C18" s="61"/>
      <c r="D18" s="60" t="s">
        <v>167</v>
      </c>
      <c r="E18" s="61"/>
      <c r="F18" s="61"/>
      <c r="G18" s="183"/>
      <c r="H18" s="177"/>
      <c r="I18" s="82"/>
      <c r="J18" s="82"/>
      <c r="K18" s="82"/>
      <c r="L18" s="82"/>
      <c r="M18" s="82"/>
    </row>
    <row r="19" spans="1:13" s="27" customFormat="1" ht="87" customHeight="1" x14ac:dyDescent="0.2">
      <c r="A19" s="89"/>
      <c r="B19" s="72" t="s">
        <v>168</v>
      </c>
      <c r="C19" s="61"/>
      <c r="D19" s="60" t="s">
        <v>169</v>
      </c>
      <c r="E19" s="61"/>
      <c r="F19" s="61"/>
      <c r="G19" s="183"/>
      <c r="H19" s="177"/>
      <c r="I19" s="82"/>
      <c r="J19" s="82"/>
      <c r="K19" s="82"/>
      <c r="L19" s="82"/>
      <c r="M19" s="82"/>
    </row>
    <row r="20" spans="1:13" s="27" customFormat="1" ht="86.25" customHeight="1" thickBot="1" x14ac:dyDescent="0.25">
      <c r="A20" s="92"/>
      <c r="B20" s="93" t="s">
        <v>170</v>
      </c>
      <c r="C20" s="94"/>
      <c r="D20" s="95" t="s">
        <v>171</v>
      </c>
      <c r="E20" s="94"/>
      <c r="F20" s="94"/>
      <c r="G20" s="183"/>
      <c r="H20" s="178"/>
      <c r="I20" s="82"/>
      <c r="J20" s="82"/>
      <c r="K20" s="82"/>
      <c r="L20" s="82"/>
      <c r="M20" s="82"/>
    </row>
    <row r="21" spans="1:13" s="29" customFormat="1" ht="101.25" customHeight="1" thickBot="1" x14ac:dyDescent="0.3">
      <c r="A21" s="96">
        <v>2</v>
      </c>
      <c r="B21" s="86" t="s">
        <v>172</v>
      </c>
      <c r="C21" s="97">
        <f>C52+C56+C60+C64+C68+C72+C76+C80</f>
        <v>1290942</v>
      </c>
      <c r="D21" s="98"/>
      <c r="E21" s="97">
        <v>1290942</v>
      </c>
      <c r="F21" s="97">
        <v>1290942</v>
      </c>
      <c r="G21" s="88" t="s">
        <v>146</v>
      </c>
      <c r="H21" s="91" t="s">
        <v>212</v>
      </c>
      <c r="I21" s="25"/>
      <c r="J21" s="25"/>
      <c r="K21" s="25"/>
      <c r="L21" s="25"/>
      <c r="M21" s="25"/>
    </row>
    <row r="22" spans="1:13" s="27" customFormat="1" ht="16.5" customHeight="1" x14ac:dyDescent="0.2">
      <c r="A22" s="89"/>
      <c r="B22" s="90" t="s">
        <v>147</v>
      </c>
      <c r="C22" s="61"/>
      <c r="D22" s="60" t="s">
        <v>173</v>
      </c>
      <c r="E22" s="61"/>
      <c r="F22" s="61"/>
      <c r="G22" s="183" t="s">
        <v>174</v>
      </c>
      <c r="H22" s="176" t="s">
        <v>212</v>
      </c>
      <c r="I22" s="82"/>
      <c r="J22" s="82"/>
      <c r="K22" s="82"/>
      <c r="L22" s="82"/>
      <c r="M22" s="82"/>
    </row>
    <row r="23" spans="1:13" s="27" customFormat="1" ht="17.25" customHeight="1" x14ac:dyDescent="0.2">
      <c r="A23" s="89"/>
      <c r="B23" s="72" t="s">
        <v>150</v>
      </c>
      <c r="C23" s="61"/>
      <c r="D23" s="15" t="s">
        <v>175</v>
      </c>
      <c r="E23" s="61"/>
      <c r="F23" s="61"/>
      <c r="G23" s="183"/>
      <c r="H23" s="177"/>
      <c r="I23" s="82"/>
      <c r="J23" s="82"/>
      <c r="K23" s="82"/>
      <c r="L23" s="82"/>
      <c r="M23" s="82"/>
    </row>
    <row r="24" spans="1:13" s="27" customFormat="1" ht="17.25" customHeight="1" x14ac:dyDescent="0.2">
      <c r="A24" s="89"/>
      <c r="B24" s="72" t="s">
        <v>152</v>
      </c>
      <c r="C24" s="61"/>
      <c r="D24" s="15" t="s">
        <v>176</v>
      </c>
      <c r="E24" s="61"/>
      <c r="F24" s="61"/>
      <c r="G24" s="183"/>
      <c r="H24" s="177"/>
      <c r="I24" s="82"/>
      <c r="J24" s="82"/>
      <c r="K24" s="82"/>
      <c r="L24" s="82"/>
      <c r="M24" s="82"/>
    </row>
    <row r="25" spans="1:13" s="27" customFormat="1" ht="15.75" customHeight="1" x14ac:dyDescent="0.2">
      <c r="A25" s="89"/>
      <c r="B25" s="72" t="s">
        <v>154</v>
      </c>
      <c r="C25" s="61"/>
      <c r="D25" s="15" t="s">
        <v>177</v>
      </c>
      <c r="E25" s="61"/>
      <c r="F25" s="61"/>
      <c r="G25" s="183"/>
      <c r="H25" s="177"/>
      <c r="I25" s="82"/>
      <c r="J25" s="82"/>
      <c r="K25" s="82"/>
      <c r="L25" s="82"/>
      <c r="M25" s="82"/>
    </row>
    <row r="26" spans="1:13" s="27" customFormat="1" ht="22.5" customHeight="1" x14ac:dyDescent="0.2">
      <c r="A26" s="89"/>
      <c r="B26" s="72" t="s">
        <v>156</v>
      </c>
      <c r="C26" s="61"/>
      <c r="D26" s="15" t="s">
        <v>178</v>
      </c>
      <c r="E26" s="61"/>
      <c r="F26" s="61"/>
      <c r="G26" s="183"/>
      <c r="H26" s="177"/>
      <c r="I26" s="82"/>
      <c r="J26" s="82"/>
      <c r="K26" s="82"/>
      <c r="L26" s="82"/>
      <c r="M26" s="82"/>
    </row>
    <row r="27" spans="1:13" s="27" customFormat="1" ht="16.5" customHeight="1" x14ac:dyDescent="0.2">
      <c r="A27" s="89"/>
      <c r="B27" s="72" t="s">
        <v>158</v>
      </c>
      <c r="C27" s="61"/>
      <c r="D27" s="15" t="s">
        <v>179</v>
      </c>
      <c r="E27" s="61"/>
      <c r="F27" s="61"/>
      <c r="G27" s="183"/>
      <c r="H27" s="177"/>
      <c r="I27" s="82"/>
      <c r="J27" s="82"/>
      <c r="K27" s="82"/>
      <c r="L27" s="82"/>
      <c r="M27" s="82"/>
    </row>
    <row r="28" spans="1:13" s="27" customFormat="1" ht="21" customHeight="1" x14ac:dyDescent="0.2">
      <c r="A28" s="89"/>
      <c r="B28" s="72" t="s">
        <v>160</v>
      </c>
      <c r="C28" s="61"/>
      <c r="D28" s="15" t="s">
        <v>180</v>
      </c>
      <c r="E28" s="61"/>
      <c r="F28" s="61"/>
      <c r="G28" s="183"/>
      <c r="H28" s="177"/>
      <c r="I28" s="82"/>
      <c r="J28" s="82"/>
      <c r="K28" s="82"/>
      <c r="L28" s="82"/>
      <c r="M28" s="82"/>
    </row>
    <row r="29" spans="1:13" s="27" customFormat="1" ht="20.25" customHeight="1" x14ac:dyDescent="0.2">
      <c r="A29" s="89"/>
      <c r="B29" s="72" t="s">
        <v>162</v>
      </c>
      <c r="C29" s="61"/>
      <c r="D29" s="15" t="s">
        <v>181</v>
      </c>
      <c r="E29" s="61"/>
      <c r="F29" s="61"/>
      <c r="G29" s="183"/>
      <c r="H29" s="177"/>
      <c r="I29" s="82"/>
      <c r="J29" s="82"/>
      <c r="K29" s="82"/>
      <c r="L29" s="82"/>
      <c r="M29" s="82"/>
    </row>
    <row r="30" spans="1:13" s="27" customFormat="1" ht="18.75" customHeight="1" x14ac:dyDescent="0.2">
      <c r="A30" s="89"/>
      <c r="B30" s="72" t="s">
        <v>164</v>
      </c>
      <c r="C30" s="61"/>
      <c r="D30" s="15" t="s">
        <v>182</v>
      </c>
      <c r="E30" s="61"/>
      <c r="F30" s="61"/>
      <c r="G30" s="183"/>
      <c r="H30" s="177"/>
      <c r="I30" s="82"/>
      <c r="J30" s="82"/>
      <c r="K30" s="82"/>
      <c r="L30" s="82"/>
      <c r="M30" s="82"/>
    </row>
    <row r="31" spans="1:13" s="27" customFormat="1" ht="15" customHeight="1" x14ac:dyDescent="0.2">
      <c r="A31" s="89"/>
      <c r="B31" s="72" t="s">
        <v>166</v>
      </c>
      <c r="C31" s="61"/>
      <c r="D31" s="15" t="s">
        <v>183</v>
      </c>
      <c r="E31" s="61"/>
      <c r="F31" s="61"/>
      <c r="G31" s="183"/>
      <c r="H31" s="177"/>
      <c r="I31" s="82"/>
      <c r="J31" s="82"/>
      <c r="K31" s="82"/>
      <c r="L31" s="82"/>
      <c r="M31" s="82"/>
    </row>
    <row r="32" spans="1:13" s="27" customFormat="1" ht="24" customHeight="1" x14ac:dyDescent="0.2">
      <c r="A32" s="89"/>
      <c r="B32" s="72" t="s">
        <v>168</v>
      </c>
      <c r="C32" s="61"/>
      <c r="D32" s="15" t="s">
        <v>184</v>
      </c>
      <c r="E32" s="61"/>
      <c r="F32" s="61"/>
      <c r="G32" s="183"/>
      <c r="H32" s="177"/>
      <c r="I32" s="82"/>
      <c r="J32" s="82"/>
      <c r="K32" s="82"/>
      <c r="L32" s="82"/>
      <c r="M32" s="82"/>
    </row>
    <row r="33" spans="1:13" s="27" customFormat="1" ht="24.75" customHeight="1" thickBot="1" x14ac:dyDescent="0.25">
      <c r="A33" s="92"/>
      <c r="B33" s="93" t="s">
        <v>170</v>
      </c>
      <c r="C33" s="94"/>
      <c r="D33" s="19" t="s">
        <v>185</v>
      </c>
      <c r="E33" s="94"/>
      <c r="F33" s="94"/>
      <c r="G33" s="183"/>
      <c r="H33" s="178"/>
      <c r="I33" s="82"/>
      <c r="J33" s="82"/>
      <c r="K33" s="82"/>
      <c r="L33" s="82"/>
      <c r="M33" s="82"/>
    </row>
    <row r="34" spans="1:13" s="27" customFormat="1" ht="69" customHeight="1" thickBot="1" x14ac:dyDescent="0.25">
      <c r="A34" s="68">
        <v>3</v>
      </c>
      <c r="B34" s="86" t="s">
        <v>186</v>
      </c>
      <c r="C34" s="87">
        <f>C53+C57+C61+C65+C69+C73+C77+C81</f>
        <v>3095752.2</v>
      </c>
      <c r="D34" s="69"/>
      <c r="E34" s="87">
        <v>3095752.2</v>
      </c>
      <c r="F34" s="87">
        <v>3095752.2</v>
      </c>
      <c r="G34" s="88" t="s">
        <v>146</v>
      </c>
      <c r="H34" s="91" t="s">
        <v>212</v>
      </c>
      <c r="I34" s="82"/>
      <c r="J34" s="82"/>
      <c r="K34" s="82"/>
      <c r="L34" s="82"/>
      <c r="M34" s="82"/>
    </row>
    <row r="35" spans="1:13" s="27" customFormat="1" ht="66" customHeight="1" x14ac:dyDescent="0.2">
      <c r="A35" s="89"/>
      <c r="B35" s="90" t="s">
        <v>147</v>
      </c>
      <c r="C35" s="61"/>
      <c r="D35" s="99" t="s">
        <v>187</v>
      </c>
      <c r="E35" s="61"/>
      <c r="F35" s="61"/>
      <c r="G35" s="183" t="s">
        <v>188</v>
      </c>
      <c r="H35" s="176" t="s">
        <v>212</v>
      </c>
      <c r="I35" s="82"/>
      <c r="J35" s="82"/>
      <c r="K35" s="82"/>
      <c r="L35" s="82"/>
      <c r="M35" s="82"/>
    </row>
    <row r="36" spans="1:13" s="27" customFormat="1" ht="81.75" customHeight="1" x14ac:dyDescent="0.2">
      <c r="A36" s="89"/>
      <c r="B36" s="72" t="s">
        <v>150</v>
      </c>
      <c r="C36" s="61"/>
      <c r="D36" s="100" t="s">
        <v>189</v>
      </c>
      <c r="E36" s="61"/>
      <c r="F36" s="61"/>
      <c r="G36" s="183"/>
      <c r="H36" s="177"/>
      <c r="I36" s="82"/>
      <c r="J36" s="82"/>
      <c r="K36" s="82"/>
      <c r="L36" s="82"/>
      <c r="M36" s="82"/>
    </row>
    <row r="37" spans="1:13" s="27" customFormat="1" ht="69" customHeight="1" x14ac:dyDescent="0.2">
      <c r="A37" s="89"/>
      <c r="B37" s="72" t="s">
        <v>152</v>
      </c>
      <c r="C37" s="61"/>
      <c r="D37" s="100" t="s">
        <v>190</v>
      </c>
      <c r="E37" s="61"/>
      <c r="F37" s="61"/>
      <c r="G37" s="183"/>
      <c r="H37" s="177"/>
      <c r="I37" s="82"/>
      <c r="J37" s="82"/>
      <c r="K37" s="82"/>
      <c r="L37" s="82"/>
      <c r="M37" s="82"/>
    </row>
    <row r="38" spans="1:13" s="27" customFormat="1" ht="77.25" customHeight="1" x14ac:dyDescent="0.2">
      <c r="A38" s="89"/>
      <c r="B38" s="72" t="s">
        <v>154</v>
      </c>
      <c r="C38" s="61"/>
      <c r="D38" s="100" t="s">
        <v>191</v>
      </c>
      <c r="E38" s="61"/>
      <c r="F38" s="61"/>
      <c r="G38" s="183"/>
      <c r="H38" s="177"/>
      <c r="I38" s="82"/>
      <c r="J38" s="82"/>
      <c r="K38" s="82"/>
      <c r="L38" s="82"/>
      <c r="M38" s="82"/>
    </row>
    <row r="39" spans="1:13" s="27" customFormat="1" ht="87" customHeight="1" x14ac:dyDescent="0.2">
      <c r="A39" s="89"/>
      <c r="B39" s="72" t="s">
        <v>156</v>
      </c>
      <c r="C39" s="61"/>
      <c r="D39" s="100" t="s">
        <v>192</v>
      </c>
      <c r="E39" s="61"/>
      <c r="F39" s="61"/>
      <c r="G39" s="183"/>
      <c r="H39" s="177"/>
      <c r="I39" s="82"/>
      <c r="J39" s="82"/>
      <c r="K39" s="82"/>
      <c r="L39" s="82"/>
      <c r="M39" s="82"/>
    </row>
    <row r="40" spans="1:13" s="27" customFormat="1" ht="92.25" customHeight="1" x14ac:dyDescent="0.2">
      <c r="A40" s="89"/>
      <c r="B40" s="72" t="s">
        <v>158</v>
      </c>
      <c r="C40" s="61"/>
      <c r="D40" s="100" t="s">
        <v>193</v>
      </c>
      <c r="E40" s="61"/>
      <c r="F40" s="61"/>
      <c r="G40" s="183"/>
      <c r="H40" s="177"/>
      <c r="I40" s="82"/>
      <c r="J40" s="82"/>
      <c r="K40" s="82"/>
      <c r="L40" s="82"/>
      <c r="M40" s="82"/>
    </row>
    <row r="41" spans="1:13" s="27" customFormat="1" ht="77.25" customHeight="1" x14ac:dyDescent="0.2">
      <c r="A41" s="89"/>
      <c r="B41" s="72" t="s">
        <v>160</v>
      </c>
      <c r="C41" s="61"/>
      <c r="D41" s="100" t="s">
        <v>194</v>
      </c>
      <c r="E41" s="61"/>
      <c r="F41" s="61"/>
      <c r="G41" s="183"/>
      <c r="H41" s="177"/>
      <c r="I41" s="82"/>
      <c r="J41" s="82"/>
      <c r="K41" s="82"/>
      <c r="L41" s="82"/>
      <c r="M41" s="82"/>
    </row>
    <row r="42" spans="1:13" s="27" customFormat="1" ht="79.5" customHeight="1" x14ac:dyDescent="0.2">
      <c r="A42" s="89"/>
      <c r="B42" s="72" t="s">
        <v>162</v>
      </c>
      <c r="C42" s="61"/>
      <c r="D42" s="100" t="s">
        <v>195</v>
      </c>
      <c r="E42" s="61"/>
      <c r="F42" s="61"/>
      <c r="G42" s="183"/>
      <c r="H42" s="177"/>
      <c r="I42" s="82"/>
      <c r="J42" s="82"/>
      <c r="K42" s="82"/>
      <c r="L42" s="82"/>
      <c r="M42" s="82"/>
    </row>
    <row r="43" spans="1:13" s="27" customFormat="1" ht="84.75" customHeight="1" x14ac:dyDescent="0.2">
      <c r="A43" s="89"/>
      <c r="B43" s="72" t="s">
        <v>164</v>
      </c>
      <c r="C43" s="61"/>
      <c r="D43" s="100" t="s">
        <v>196</v>
      </c>
      <c r="E43" s="61"/>
      <c r="F43" s="61"/>
      <c r="G43" s="183"/>
      <c r="H43" s="177"/>
      <c r="I43" s="82"/>
      <c r="J43" s="82"/>
      <c r="K43" s="82"/>
      <c r="L43" s="82"/>
      <c r="M43" s="82"/>
    </row>
    <row r="44" spans="1:13" s="27" customFormat="1" ht="87.75" customHeight="1" x14ac:dyDescent="0.2">
      <c r="A44" s="89"/>
      <c r="B44" s="72" t="s">
        <v>166</v>
      </c>
      <c r="C44" s="61"/>
      <c r="D44" s="100" t="s">
        <v>197</v>
      </c>
      <c r="E44" s="61"/>
      <c r="F44" s="61"/>
      <c r="G44" s="183"/>
      <c r="H44" s="177"/>
      <c r="I44" s="82"/>
      <c r="J44" s="82"/>
      <c r="K44" s="82"/>
      <c r="L44" s="82"/>
      <c r="M44" s="82"/>
    </row>
    <row r="45" spans="1:13" s="27" customFormat="1" ht="84.75" customHeight="1" x14ac:dyDescent="0.2">
      <c r="A45" s="89"/>
      <c r="B45" s="72" t="s">
        <v>168</v>
      </c>
      <c r="C45" s="61"/>
      <c r="D45" s="100" t="s">
        <v>198</v>
      </c>
      <c r="E45" s="61"/>
      <c r="F45" s="61"/>
      <c r="G45" s="183"/>
      <c r="H45" s="177"/>
      <c r="I45" s="82"/>
      <c r="J45" s="82"/>
      <c r="K45" s="82"/>
      <c r="L45" s="82"/>
      <c r="M45" s="82"/>
    </row>
    <row r="46" spans="1:13" s="27" customFormat="1" ht="76.5" customHeight="1" x14ac:dyDescent="0.2">
      <c r="A46" s="89"/>
      <c r="B46" s="72" t="s">
        <v>170</v>
      </c>
      <c r="C46" s="61"/>
      <c r="D46" s="100" t="s">
        <v>199</v>
      </c>
      <c r="E46" s="61"/>
      <c r="F46" s="61"/>
      <c r="G46" s="184"/>
      <c r="H46" s="178"/>
      <c r="I46" s="82"/>
      <c r="J46" s="82"/>
      <c r="K46" s="82"/>
      <c r="L46" s="82"/>
      <c r="M46" s="82"/>
    </row>
    <row r="47" spans="1:13" s="29" customFormat="1" ht="46.5" customHeight="1" thickBot="1" x14ac:dyDescent="0.3">
      <c r="A47" s="101"/>
      <c r="B47" s="102" t="s">
        <v>200</v>
      </c>
      <c r="C47" s="103"/>
      <c r="D47" s="104"/>
      <c r="E47" s="103"/>
      <c r="F47" s="103"/>
      <c r="G47" s="82" t="s">
        <v>146</v>
      </c>
      <c r="H47" s="91"/>
      <c r="I47" s="25"/>
      <c r="J47" s="25"/>
      <c r="K47" s="25"/>
      <c r="L47" s="25"/>
      <c r="M47" s="25"/>
    </row>
    <row r="48" spans="1:13" s="29" customFormat="1" ht="16.5" customHeight="1" thickBot="1" x14ac:dyDescent="0.3">
      <c r="A48" s="185" t="s">
        <v>40</v>
      </c>
      <c r="B48" s="124"/>
      <c r="C48" s="62">
        <f>SUM(C8:C47)</f>
        <v>15458466.32</v>
      </c>
      <c r="D48" s="23" t="s">
        <v>41</v>
      </c>
      <c r="E48" s="62">
        <f>SUM(E8:E47)</f>
        <v>15458466.32</v>
      </c>
      <c r="F48" s="62">
        <f>SUM(F8:F47)</f>
        <v>15458466.32</v>
      </c>
      <c r="G48" s="28"/>
      <c r="H48" s="91"/>
      <c r="I48" s="25"/>
      <c r="J48" s="25"/>
      <c r="K48" s="25"/>
      <c r="L48" s="25"/>
      <c r="M48" s="25"/>
    </row>
    <row r="49" spans="1:13" s="29" customFormat="1" ht="35.25" customHeight="1" thickBot="1" x14ac:dyDescent="0.3">
      <c r="A49" s="105"/>
      <c r="B49" s="106" t="s">
        <v>201</v>
      </c>
      <c r="C49" s="107"/>
      <c r="D49" s="105"/>
      <c r="E49" s="107"/>
      <c r="F49" s="107"/>
      <c r="G49" s="108"/>
      <c r="H49" s="91"/>
      <c r="I49" s="25"/>
      <c r="J49" s="25"/>
      <c r="K49" s="25"/>
      <c r="L49" s="25"/>
      <c r="M49" s="25"/>
    </row>
    <row r="50" spans="1:13" s="29" customFormat="1" ht="150.75" customHeight="1" thickBot="1" x14ac:dyDescent="0.3">
      <c r="A50" s="83">
        <v>1</v>
      </c>
      <c r="B50" s="109" t="s">
        <v>129</v>
      </c>
      <c r="C50" s="110">
        <f>C51+C52+C53</f>
        <v>2882190.5300000003</v>
      </c>
      <c r="D50" s="84"/>
      <c r="E50" s="110">
        <v>2882190.53</v>
      </c>
      <c r="F50" s="110">
        <v>2882190.53</v>
      </c>
      <c r="G50" s="109"/>
      <c r="H50" s="176" t="s">
        <v>212</v>
      </c>
      <c r="I50" s="25"/>
      <c r="J50" s="25"/>
      <c r="K50" s="25"/>
      <c r="L50" s="25"/>
      <c r="M50" s="25"/>
    </row>
    <row r="51" spans="1:13" s="29" customFormat="1" ht="35.25" customHeight="1" x14ac:dyDescent="0.25">
      <c r="A51" s="111"/>
      <c r="B51" s="112" t="s">
        <v>202</v>
      </c>
      <c r="C51" s="80">
        <f>2213664-C52</f>
        <v>1958994</v>
      </c>
      <c r="D51" s="186" t="s">
        <v>203</v>
      </c>
      <c r="E51" s="48"/>
      <c r="F51" s="48"/>
      <c r="G51" s="17"/>
      <c r="H51" s="177"/>
      <c r="I51" s="25"/>
      <c r="J51" s="25"/>
      <c r="K51" s="25"/>
      <c r="L51" s="25"/>
      <c r="M51" s="25"/>
    </row>
    <row r="52" spans="1:13" s="29" customFormat="1" ht="35.25" customHeight="1" x14ac:dyDescent="0.25">
      <c r="A52" s="111"/>
      <c r="B52" s="112" t="s">
        <v>204</v>
      </c>
      <c r="C52" s="80">
        <v>254670</v>
      </c>
      <c r="D52" s="187"/>
      <c r="E52" s="48"/>
      <c r="F52" s="48"/>
      <c r="G52" s="17"/>
      <c r="H52" s="177"/>
      <c r="I52" s="25"/>
      <c r="J52" s="25"/>
      <c r="K52" s="25"/>
      <c r="L52" s="25"/>
      <c r="M52" s="25"/>
    </row>
    <row r="53" spans="1:13" s="29" customFormat="1" ht="73.5" customHeight="1" thickBot="1" x14ac:dyDescent="0.3">
      <c r="A53" s="113"/>
      <c r="B53" s="114" t="s">
        <v>188</v>
      </c>
      <c r="C53" s="115">
        <v>668526.53</v>
      </c>
      <c r="D53" s="188"/>
      <c r="E53" s="65"/>
      <c r="F53" s="65"/>
      <c r="G53" s="66"/>
      <c r="H53" s="178"/>
      <c r="I53" s="25"/>
      <c r="J53" s="25"/>
      <c r="K53" s="25"/>
      <c r="L53" s="25"/>
      <c r="M53" s="25"/>
    </row>
    <row r="54" spans="1:13" s="29" customFormat="1" ht="57.75" customHeight="1" x14ac:dyDescent="0.25">
      <c r="A54" s="83">
        <v>2</v>
      </c>
      <c r="B54" s="109" t="s">
        <v>123</v>
      </c>
      <c r="C54" s="110">
        <f>C55+C56+C57</f>
        <v>1951239.79</v>
      </c>
      <c r="D54" s="84"/>
      <c r="E54" s="110">
        <v>1951239.79</v>
      </c>
      <c r="F54" s="110">
        <v>1951239.79</v>
      </c>
      <c r="G54" s="109"/>
      <c r="H54" s="176" t="s">
        <v>212</v>
      </c>
      <c r="I54" s="25"/>
      <c r="J54" s="25"/>
      <c r="K54" s="25"/>
      <c r="L54" s="25"/>
      <c r="M54" s="25"/>
    </row>
    <row r="55" spans="1:13" s="27" customFormat="1" ht="117.75" customHeight="1" x14ac:dyDescent="0.2">
      <c r="A55" s="14"/>
      <c r="B55" s="112" t="s">
        <v>202</v>
      </c>
      <c r="C55" s="48">
        <f>1680369.03-C56</f>
        <v>1549625.03</v>
      </c>
      <c r="D55" s="173" t="s">
        <v>205</v>
      </c>
      <c r="E55" s="48"/>
      <c r="F55" s="48"/>
      <c r="G55" s="17"/>
      <c r="H55" s="177"/>
      <c r="I55" s="82"/>
      <c r="J55" s="82"/>
      <c r="K55" s="82"/>
      <c r="L55" s="82"/>
      <c r="M55" s="82"/>
    </row>
    <row r="56" spans="1:13" s="27" customFormat="1" ht="57.75" customHeight="1" x14ac:dyDescent="0.2">
      <c r="A56" s="14"/>
      <c r="B56" s="112" t="s">
        <v>204</v>
      </c>
      <c r="C56" s="48">
        <v>130744</v>
      </c>
      <c r="D56" s="174"/>
      <c r="E56" s="48"/>
      <c r="F56" s="48"/>
      <c r="G56" s="17"/>
      <c r="H56" s="177"/>
      <c r="I56" s="82"/>
      <c r="J56" s="82"/>
      <c r="K56" s="82"/>
      <c r="L56" s="82"/>
      <c r="M56" s="82"/>
    </row>
    <row r="57" spans="1:13" s="27" customFormat="1" ht="57.75" customHeight="1" thickBot="1" x14ac:dyDescent="0.25">
      <c r="A57" s="63"/>
      <c r="B57" s="114" t="s">
        <v>188</v>
      </c>
      <c r="C57" s="65">
        <v>270870.76</v>
      </c>
      <c r="D57" s="175"/>
      <c r="E57" s="65"/>
      <c r="F57" s="65"/>
      <c r="G57" s="66"/>
      <c r="H57" s="178"/>
      <c r="I57" s="82"/>
      <c r="J57" s="82"/>
      <c r="K57" s="82"/>
      <c r="L57" s="82"/>
      <c r="M57" s="82"/>
    </row>
    <row r="58" spans="1:13" s="29" customFormat="1" ht="57.75" customHeight="1" x14ac:dyDescent="0.25">
      <c r="A58" s="83">
        <v>3</v>
      </c>
      <c r="B58" s="109" t="s">
        <v>124</v>
      </c>
      <c r="C58" s="110">
        <v>350956.85</v>
      </c>
      <c r="D58" s="84"/>
      <c r="E58" s="110">
        <v>350956.85</v>
      </c>
      <c r="F58" s="110">
        <v>350956.85</v>
      </c>
      <c r="G58" s="109"/>
      <c r="H58" s="176" t="s">
        <v>212</v>
      </c>
      <c r="I58" s="25"/>
      <c r="J58" s="25"/>
      <c r="K58" s="25"/>
      <c r="L58" s="25"/>
      <c r="M58" s="25"/>
    </row>
    <row r="59" spans="1:13" s="27" customFormat="1" ht="102.75" customHeight="1" x14ac:dyDescent="0.2">
      <c r="A59" s="14"/>
      <c r="B59" s="112" t="s">
        <v>202</v>
      </c>
      <c r="C59" s="48">
        <f>350956.85-C60</f>
        <v>350956.85</v>
      </c>
      <c r="D59" s="173" t="s">
        <v>206</v>
      </c>
      <c r="E59" s="48">
        <v>350956.85</v>
      </c>
      <c r="F59" s="48">
        <v>350956.85</v>
      </c>
      <c r="G59" s="17"/>
      <c r="H59" s="177"/>
      <c r="I59" s="82"/>
      <c r="J59" s="82"/>
      <c r="K59" s="82"/>
      <c r="L59" s="82"/>
      <c r="M59" s="82"/>
    </row>
    <row r="60" spans="1:13" s="27" customFormat="1" ht="57" customHeight="1" x14ac:dyDescent="0.2">
      <c r="A60" s="14"/>
      <c r="B60" s="112" t="s">
        <v>204</v>
      </c>
      <c r="C60" s="48">
        <v>0</v>
      </c>
      <c r="D60" s="174"/>
      <c r="E60" s="48"/>
      <c r="F60" s="48"/>
      <c r="G60" s="17"/>
      <c r="H60" s="177"/>
      <c r="I60" s="82"/>
      <c r="J60" s="82"/>
      <c r="K60" s="82"/>
      <c r="L60" s="82"/>
      <c r="M60" s="82"/>
    </row>
    <row r="61" spans="1:13" s="27" customFormat="1" ht="57" customHeight="1" thickBot="1" x14ac:dyDescent="0.25">
      <c r="A61" s="63"/>
      <c r="B61" s="114" t="s">
        <v>188</v>
      </c>
      <c r="C61" s="65">
        <v>0</v>
      </c>
      <c r="D61" s="175"/>
      <c r="E61" s="65"/>
      <c r="F61" s="65"/>
      <c r="G61" s="66"/>
      <c r="H61" s="178"/>
      <c r="I61" s="82"/>
      <c r="J61" s="82"/>
      <c r="K61" s="82"/>
      <c r="L61" s="82"/>
      <c r="M61" s="82"/>
    </row>
    <row r="62" spans="1:13" s="29" customFormat="1" ht="94.5" customHeight="1" x14ac:dyDescent="0.25">
      <c r="A62" s="83">
        <v>4</v>
      </c>
      <c r="B62" s="109" t="s">
        <v>125</v>
      </c>
      <c r="C62" s="110">
        <f>C63+C64+C65</f>
        <v>718051.27</v>
      </c>
      <c r="D62" s="84"/>
      <c r="E62" s="110">
        <v>718051.27</v>
      </c>
      <c r="F62" s="110">
        <v>718051.27</v>
      </c>
      <c r="G62" s="109"/>
      <c r="H62" s="176" t="s">
        <v>212</v>
      </c>
      <c r="I62" s="25"/>
      <c r="J62" s="25"/>
      <c r="K62" s="25"/>
      <c r="L62" s="25"/>
      <c r="M62" s="25"/>
    </row>
    <row r="63" spans="1:13" s="27" customFormat="1" ht="94.5" customHeight="1" x14ac:dyDescent="0.2">
      <c r="A63" s="14"/>
      <c r="B63" s="112" t="s">
        <v>202</v>
      </c>
      <c r="C63" s="48">
        <f>626847.03-C64</f>
        <v>592103.03</v>
      </c>
      <c r="D63" s="173" t="s">
        <v>207</v>
      </c>
      <c r="E63" s="48"/>
      <c r="F63" s="48"/>
      <c r="G63" s="17"/>
      <c r="H63" s="177"/>
      <c r="I63" s="82"/>
      <c r="J63" s="82"/>
      <c r="K63" s="82"/>
      <c r="L63" s="82"/>
      <c r="M63" s="82"/>
    </row>
    <row r="64" spans="1:13" s="27" customFormat="1" ht="94.5" customHeight="1" x14ac:dyDescent="0.2">
      <c r="A64" s="14"/>
      <c r="B64" s="112" t="s">
        <v>204</v>
      </c>
      <c r="C64" s="48">
        <v>34744</v>
      </c>
      <c r="D64" s="174"/>
      <c r="E64" s="48"/>
      <c r="F64" s="48"/>
      <c r="G64" s="17"/>
      <c r="H64" s="177"/>
      <c r="I64" s="82"/>
      <c r="J64" s="82"/>
      <c r="K64" s="82"/>
      <c r="L64" s="82"/>
      <c r="M64" s="82"/>
    </row>
    <row r="65" spans="1:13" s="27" customFormat="1" ht="94.5" customHeight="1" thickBot="1" x14ac:dyDescent="0.25">
      <c r="A65" s="63"/>
      <c r="B65" s="114" t="s">
        <v>188</v>
      </c>
      <c r="C65" s="65">
        <v>91204.24</v>
      </c>
      <c r="D65" s="175"/>
      <c r="E65" s="65"/>
      <c r="F65" s="65"/>
      <c r="G65" s="66"/>
      <c r="H65" s="178"/>
      <c r="I65" s="82"/>
      <c r="J65" s="82"/>
      <c r="K65" s="82"/>
      <c r="L65" s="82"/>
      <c r="M65" s="82"/>
    </row>
    <row r="66" spans="1:13" s="29" customFormat="1" ht="30" customHeight="1" x14ac:dyDescent="0.25">
      <c r="A66" s="83">
        <v>5</v>
      </c>
      <c r="B66" s="109" t="s">
        <v>128</v>
      </c>
      <c r="C66" s="110">
        <f>C67+C68+C69</f>
        <v>5991118.2300000004</v>
      </c>
      <c r="D66" s="84"/>
      <c r="E66" s="110">
        <v>5991118.2300000004</v>
      </c>
      <c r="F66" s="110">
        <v>5991118.2300000004</v>
      </c>
      <c r="G66" s="109"/>
      <c r="H66" s="176" t="s">
        <v>212</v>
      </c>
      <c r="I66" s="25"/>
      <c r="J66" s="25"/>
      <c r="K66" s="25"/>
      <c r="L66" s="25"/>
      <c r="M66" s="25"/>
    </row>
    <row r="67" spans="1:13" s="27" customFormat="1" ht="215.25" customHeight="1" x14ac:dyDescent="0.2">
      <c r="A67" s="14"/>
      <c r="B67" s="112" t="s">
        <v>202</v>
      </c>
      <c r="C67" s="48">
        <f>4705833.42-C68</f>
        <v>4164453.42</v>
      </c>
      <c r="D67" s="173" t="s">
        <v>208</v>
      </c>
      <c r="E67" s="48"/>
      <c r="F67" s="48"/>
      <c r="G67" s="17"/>
      <c r="H67" s="177"/>
      <c r="I67" s="82"/>
      <c r="J67" s="82"/>
      <c r="K67" s="82"/>
      <c r="L67" s="82"/>
      <c r="M67" s="82"/>
    </row>
    <row r="68" spans="1:13" s="27" customFormat="1" ht="30" customHeight="1" x14ac:dyDescent="0.2">
      <c r="A68" s="14"/>
      <c r="B68" s="112" t="s">
        <v>204</v>
      </c>
      <c r="C68" s="48">
        <v>541380</v>
      </c>
      <c r="D68" s="174"/>
      <c r="E68" s="48"/>
      <c r="F68" s="48"/>
      <c r="G68" s="17"/>
      <c r="H68" s="177"/>
      <c r="I68" s="82"/>
      <c r="J68" s="82"/>
      <c r="K68" s="82"/>
      <c r="L68" s="82"/>
      <c r="M68" s="82"/>
    </row>
    <row r="69" spans="1:13" s="27" customFormat="1" ht="30" customHeight="1" thickBot="1" x14ac:dyDescent="0.25">
      <c r="A69" s="63"/>
      <c r="B69" s="114" t="s">
        <v>188</v>
      </c>
      <c r="C69" s="65">
        <v>1285284.81</v>
      </c>
      <c r="D69" s="175"/>
      <c r="E69" s="65"/>
      <c r="F69" s="65"/>
      <c r="G69" s="66"/>
      <c r="H69" s="178"/>
      <c r="I69" s="82"/>
      <c r="J69" s="82"/>
      <c r="K69" s="82"/>
      <c r="L69" s="82"/>
      <c r="M69" s="82"/>
    </row>
    <row r="70" spans="1:13" s="29" customFormat="1" ht="33" customHeight="1" x14ac:dyDescent="0.25">
      <c r="A70" s="83">
        <v>6</v>
      </c>
      <c r="B70" s="109" t="s">
        <v>127</v>
      </c>
      <c r="C70" s="110">
        <f>C71+C72+C73</f>
        <v>666785.32000000007</v>
      </c>
      <c r="D70" s="84"/>
      <c r="E70" s="110">
        <v>666785.31999999995</v>
      </c>
      <c r="F70" s="110">
        <v>666785.31999999995</v>
      </c>
      <c r="G70" s="109"/>
      <c r="H70" s="176" t="s">
        <v>212</v>
      </c>
      <c r="I70" s="25"/>
      <c r="J70" s="25"/>
      <c r="K70" s="25"/>
      <c r="L70" s="25"/>
      <c r="M70" s="25"/>
    </row>
    <row r="71" spans="1:13" s="27" customFormat="1" ht="120" customHeight="1" x14ac:dyDescent="0.2">
      <c r="A71" s="14"/>
      <c r="B71" s="112" t="s">
        <v>202</v>
      </c>
      <c r="C71" s="48">
        <f>512123.9-C72</f>
        <v>453206.9</v>
      </c>
      <c r="D71" s="15" t="s">
        <v>209</v>
      </c>
      <c r="E71" s="48"/>
      <c r="F71" s="48"/>
      <c r="G71" s="17"/>
      <c r="H71" s="177"/>
      <c r="I71" s="82"/>
      <c r="J71" s="82"/>
      <c r="K71" s="82"/>
      <c r="L71" s="82"/>
      <c r="M71" s="82"/>
    </row>
    <row r="72" spans="1:13" s="27" customFormat="1" ht="33" customHeight="1" x14ac:dyDescent="0.2">
      <c r="A72" s="14"/>
      <c r="B72" s="112" t="s">
        <v>204</v>
      </c>
      <c r="C72" s="48">
        <v>58917</v>
      </c>
      <c r="D72" s="15"/>
      <c r="E72" s="48"/>
      <c r="F72" s="48"/>
      <c r="G72" s="17"/>
      <c r="H72" s="177"/>
      <c r="I72" s="82"/>
      <c r="J72" s="82"/>
      <c r="K72" s="82"/>
      <c r="L72" s="82"/>
      <c r="M72" s="82"/>
    </row>
    <row r="73" spans="1:13" s="27" customFormat="1" ht="33" customHeight="1" thickBot="1" x14ac:dyDescent="0.25">
      <c r="A73" s="63"/>
      <c r="B73" s="114" t="s">
        <v>188</v>
      </c>
      <c r="C73" s="65">
        <v>154661.42000000001</v>
      </c>
      <c r="D73" s="64"/>
      <c r="E73" s="65"/>
      <c r="F73" s="65"/>
      <c r="G73" s="66"/>
      <c r="H73" s="178"/>
      <c r="I73" s="82"/>
      <c r="J73" s="82"/>
      <c r="K73" s="82"/>
      <c r="L73" s="82"/>
      <c r="M73" s="82"/>
    </row>
    <row r="74" spans="1:13" s="29" customFormat="1" ht="35.25" customHeight="1" x14ac:dyDescent="0.25">
      <c r="A74" s="83">
        <v>7</v>
      </c>
      <c r="B74" s="109" t="s">
        <v>230</v>
      </c>
      <c r="C74" s="110">
        <f>C75+C76+C77</f>
        <v>655450.82000000007</v>
      </c>
      <c r="D74" s="84"/>
      <c r="E74" s="110">
        <v>655450.81999999995</v>
      </c>
      <c r="F74" s="110">
        <v>655450.81999999995</v>
      </c>
      <c r="G74" s="109"/>
      <c r="H74" s="176" t="s">
        <v>229</v>
      </c>
      <c r="I74" s="25"/>
      <c r="J74" s="25"/>
      <c r="K74" s="25"/>
      <c r="L74" s="25"/>
      <c r="M74" s="25"/>
    </row>
    <row r="75" spans="1:13" s="27" customFormat="1" ht="124.5" customHeight="1" x14ac:dyDescent="0.2">
      <c r="A75" s="14"/>
      <c r="B75" s="112" t="s">
        <v>202</v>
      </c>
      <c r="C75" s="48">
        <f>518648.87-C76</f>
        <v>458980.87</v>
      </c>
      <c r="D75" s="173" t="s">
        <v>210</v>
      </c>
      <c r="E75" s="48"/>
      <c r="F75" s="48"/>
      <c r="G75" s="17"/>
      <c r="H75" s="177"/>
      <c r="I75" s="82"/>
      <c r="J75" s="82"/>
      <c r="K75" s="82"/>
      <c r="L75" s="82"/>
      <c r="M75" s="82"/>
    </row>
    <row r="76" spans="1:13" s="27" customFormat="1" ht="35.25" customHeight="1" x14ac:dyDescent="0.2">
      <c r="A76" s="14"/>
      <c r="B76" s="112" t="s">
        <v>204</v>
      </c>
      <c r="C76" s="48">
        <v>59668</v>
      </c>
      <c r="D76" s="174"/>
      <c r="E76" s="48"/>
      <c r="F76" s="48"/>
      <c r="G76" s="17"/>
      <c r="H76" s="177"/>
      <c r="I76" s="82"/>
      <c r="J76" s="82"/>
      <c r="K76" s="82"/>
      <c r="L76" s="82"/>
      <c r="M76" s="82"/>
    </row>
    <row r="77" spans="1:13" s="27" customFormat="1" ht="35.25" customHeight="1" thickBot="1" x14ac:dyDescent="0.25">
      <c r="A77" s="63"/>
      <c r="B77" s="114" t="s">
        <v>188</v>
      </c>
      <c r="C77" s="65">
        <v>136801.95000000001</v>
      </c>
      <c r="D77" s="175"/>
      <c r="E77" s="65"/>
      <c r="F77" s="65"/>
      <c r="G77" s="66"/>
      <c r="H77" s="178"/>
      <c r="I77" s="82"/>
      <c r="J77" s="82"/>
      <c r="K77" s="82"/>
      <c r="L77" s="82"/>
      <c r="M77" s="82"/>
    </row>
    <row r="78" spans="1:13" s="29" customFormat="1" ht="39" customHeight="1" x14ac:dyDescent="0.25">
      <c r="A78" s="83">
        <v>8</v>
      </c>
      <c r="B78" s="109" t="s">
        <v>126</v>
      </c>
      <c r="C78" s="110">
        <f>C79+C80+C81</f>
        <v>2242673.5099999998</v>
      </c>
      <c r="D78" s="84"/>
      <c r="E78" s="110">
        <v>2242673.5099999998</v>
      </c>
      <c r="F78" s="110">
        <v>2242673.5099999998</v>
      </c>
      <c r="G78" s="109"/>
      <c r="H78" s="176" t="s">
        <v>229</v>
      </c>
      <c r="I78" s="25"/>
      <c r="J78" s="25"/>
      <c r="K78" s="25"/>
      <c r="L78" s="25"/>
      <c r="M78" s="25"/>
    </row>
    <row r="79" spans="1:13" s="27" customFormat="1" ht="134.25" customHeight="1" x14ac:dyDescent="0.2">
      <c r="A79" s="14"/>
      <c r="B79" s="112" t="s">
        <v>202</v>
      </c>
      <c r="C79" s="48">
        <f>1754271.02-C80</f>
        <v>1543452.02</v>
      </c>
      <c r="D79" s="173" t="s">
        <v>211</v>
      </c>
      <c r="E79" s="48"/>
      <c r="F79" s="48"/>
      <c r="G79" s="17"/>
      <c r="H79" s="177"/>
      <c r="I79" s="82"/>
      <c r="J79" s="82"/>
      <c r="K79" s="82"/>
      <c r="L79" s="82"/>
      <c r="M79" s="82"/>
    </row>
    <row r="80" spans="1:13" s="27" customFormat="1" ht="41.25" customHeight="1" x14ac:dyDescent="0.2">
      <c r="A80" s="14"/>
      <c r="B80" s="112" t="s">
        <v>204</v>
      </c>
      <c r="C80" s="48">
        <v>210819</v>
      </c>
      <c r="D80" s="174"/>
      <c r="E80" s="48"/>
      <c r="F80" s="48"/>
      <c r="G80" s="17"/>
      <c r="H80" s="177"/>
      <c r="I80" s="82"/>
      <c r="J80" s="82"/>
      <c r="K80" s="82"/>
      <c r="L80" s="82"/>
      <c r="M80" s="82"/>
    </row>
    <row r="81" spans="1:16" s="27" customFormat="1" ht="49.5" customHeight="1" thickBot="1" x14ac:dyDescent="0.25">
      <c r="A81" s="63"/>
      <c r="B81" s="114" t="s">
        <v>188</v>
      </c>
      <c r="C81" s="65">
        <v>488402.49</v>
      </c>
      <c r="D81" s="175"/>
      <c r="E81" s="65"/>
      <c r="F81" s="65"/>
      <c r="G81" s="66"/>
      <c r="H81" s="178"/>
      <c r="I81" s="82"/>
      <c r="J81" s="82"/>
      <c r="K81" s="82"/>
      <c r="L81" s="82"/>
      <c r="M81" s="82"/>
    </row>
    <row r="82" spans="1:16" x14ac:dyDescent="0.2">
      <c r="A82" s="82"/>
      <c r="B82" s="82"/>
      <c r="C82" s="82"/>
      <c r="D82" s="82"/>
      <c r="E82" s="82"/>
      <c r="F82" s="82"/>
      <c r="G82" s="82"/>
      <c r="H82" s="82"/>
      <c r="I82" s="82"/>
      <c r="J82" s="82"/>
      <c r="K82" s="82"/>
      <c r="L82" s="82"/>
      <c r="M82" s="82"/>
    </row>
    <row r="83" spans="1:16" ht="51.75" customHeight="1" x14ac:dyDescent="0.2">
      <c r="A83" s="182" t="s">
        <v>51</v>
      </c>
      <c r="B83" s="180"/>
      <c r="C83" s="180"/>
      <c r="D83" s="180"/>
      <c r="E83" s="180"/>
      <c r="F83" s="180"/>
      <c r="G83" s="180"/>
      <c r="H83" s="180"/>
      <c r="I83" s="81"/>
      <c r="J83" s="81"/>
      <c r="K83" s="81"/>
      <c r="L83" s="81"/>
      <c r="M83" s="81"/>
      <c r="N83" s="30"/>
      <c r="O83" s="30"/>
      <c r="P83" s="30"/>
    </row>
    <row r="84" spans="1:16" x14ac:dyDescent="0.2">
      <c r="A84" s="82"/>
      <c r="B84" s="82"/>
      <c r="C84" s="82"/>
      <c r="D84" s="82"/>
      <c r="E84" s="82"/>
      <c r="F84" s="82"/>
      <c r="G84" s="82"/>
      <c r="H84" s="82"/>
      <c r="I84" s="82"/>
      <c r="J84" s="82"/>
      <c r="K84" s="82"/>
      <c r="L84" s="82"/>
      <c r="M84" s="82"/>
    </row>
  </sheetData>
  <mergeCells count="33">
    <mergeCell ref="A83:H83"/>
    <mergeCell ref="G9:G20"/>
    <mergeCell ref="G22:G33"/>
    <mergeCell ref="G35:G46"/>
    <mergeCell ref="A48:B48"/>
    <mergeCell ref="D51:D53"/>
    <mergeCell ref="D55:D57"/>
    <mergeCell ref="H9:H20"/>
    <mergeCell ref="H22:H33"/>
    <mergeCell ref="H35:H46"/>
    <mergeCell ref="H50:H53"/>
    <mergeCell ref="H54:H57"/>
    <mergeCell ref="H58:H61"/>
    <mergeCell ref="H62:H65"/>
    <mergeCell ref="H66:H69"/>
    <mergeCell ref="D75:D77"/>
    <mergeCell ref="A1:H1"/>
    <mergeCell ref="A3:A6"/>
    <mergeCell ref="B3:C3"/>
    <mergeCell ref="D3:G3"/>
    <mergeCell ref="H3:H6"/>
    <mergeCell ref="B4:B6"/>
    <mergeCell ref="C4:C6"/>
    <mergeCell ref="D4:D6"/>
    <mergeCell ref="E4:F5"/>
    <mergeCell ref="G4:G6"/>
    <mergeCell ref="D59:D61"/>
    <mergeCell ref="H70:H73"/>
    <mergeCell ref="H74:H77"/>
    <mergeCell ref="H78:H81"/>
    <mergeCell ref="D63:D65"/>
    <mergeCell ref="D67:D69"/>
    <mergeCell ref="D79:D81"/>
  </mergeCells>
  <printOptions gridLines="1"/>
  <pageMargins left="0.7" right="0.7" top="0.75" bottom="0.75" header="0.51180555555555496" footer="0.51180555555555496"/>
  <pageSetup paperSize="9" scale="65" firstPageNumber="0" fitToHeight="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Титул</vt:lpstr>
      <vt:lpstr>Привлечённый внебюджет</vt:lpstr>
      <vt:lpstr>Собственный внебюджет</vt:lpstr>
      <vt:lpstr>'Привлечённый внебюджет'!Excel_BuiltIn_Print_Titles</vt:lpstr>
      <vt:lpstr>'Собственный внебюджет'!Excel_BuiltIn_Print_Titles</vt:lpstr>
      <vt:lpstr>'Привлечённый внебюджет'!Заголовки_для_печати</vt:lpstr>
      <vt:lpstr>'Собственный внебюджет'!Заголовки_для_печати</vt:lpstr>
      <vt:lpstr>Титул!Область_печати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revision>1</cp:revision>
  <cp:lastPrinted>2023-02-14T11:00:37Z</cp:lastPrinted>
  <dcterms:created xsi:type="dcterms:W3CDTF">2004-08-30T10:19:53Z</dcterms:created>
  <dcterms:modified xsi:type="dcterms:W3CDTF">2023-02-17T17:28:57Z</dcterms:modified>
  <dc:language>en-US</dc:language>
</cp:coreProperties>
</file>